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O:\Служба гл.инженера\Аварийность\На сайт свод данных по отключениям\"/>
    </mc:Choice>
  </mc:AlternateContent>
  <bookViews>
    <workbookView xWindow="0" yWindow="0" windowWidth="28800" windowHeight="11610" tabRatio="606" activeTab="3"/>
    <workbookView xWindow="0" yWindow="0" windowWidth="28800" windowHeight="11610" activeTab="4"/>
  </bookViews>
  <sheets>
    <sheet name="Январь" sheetId="18" r:id="rId1"/>
    <sheet name="Февраль" sheetId="19" r:id="rId2"/>
    <sheet name="Март" sheetId="12" r:id="rId3"/>
    <sheet name="1 квартал (1;0)" sheetId="16" r:id="rId4"/>
    <sheet name="1 квартал (1)" sheetId="17" r:id="rId5"/>
  </sheets>
  <definedNames>
    <definedName name="_xlnm._FilterDatabase" localSheetId="2" hidden="1">Март!$A$2:$K$72</definedName>
    <definedName name="_xlnm._FilterDatabase" localSheetId="1" hidden="1">Февраль!$A$2:$K$90</definedName>
    <definedName name="_xlnm._FilterDatabase" localSheetId="0" hidden="1">Январь!$A$2:$K$57</definedName>
    <definedName name="_xlnm.Print_Area" localSheetId="4">'1 квартал (1)'!$A$1:$O$25</definedName>
    <definedName name="_xlnm.Print_Area" localSheetId="3">'1 квартал (1;0)'!$A$1:$O$25</definedName>
    <definedName name="_xlnm.Print_Area" localSheetId="2">Март!$A$1:$K$76</definedName>
    <definedName name="_xlnm.Print_Area" localSheetId="1">Февраль!$A$1:$K$94</definedName>
    <definedName name="_xlnm.Print_Area" localSheetId="0">Январь!$A$1:$K$61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6" l="1"/>
  <c r="K6" i="17" l="1"/>
  <c r="J7" i="17"/>
  <c r="J6" i="17"/>
  <c r="J5" i="17"/>
  <c r="K6" i="16" l="1"/>
  <c r="J7" i="16"/>
  <c r="J6" i="16"/>
  <c r="K5" i="16" l="1"/>
  <c r="K7" i="17"/>
  <c r="K5" i="17"/>
  <c r="J5" i="16"/>
  <c r="K7" i="16"/>
  <c r="K22" i="17" l="1"/>
  <c r="J22" i="17"/>
  <c r="K21" i="17"/>
  <c r="J21" i="17"/>
  <c r="K20" i="17"/>
  <c r="J20" i="17"/>
  <c r="K19" i="17"/>
  <c r="J19" i="17"/>
  <c r="K18" i="17"/>
  <c r="J18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K9" i="17"/>
  <c r="J9" i="17"/>
  <c r="K8" i="17"/>
  <c r="J8" i="17"/>
  <c r="G7" i="17"/>
  <c r="H6" i="17"/>
  <c r="G6" i="17"/>
  <c r="G5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H6" i="16"/>
  <c r="G7" i="16"/>
  <c r="G6" i="16"/>
  <c r="H21" i="16"/>
  <c r="H22" i="16"/>
  <c r="G22" i="16"/>
  <c r="G21" i="16"/>
  <c r="H20" i="16"/>
  <c r="G20" i="16"/>
  <c r="H12" i="16"/>
  <c r="H9" i="16"/>
  <c r="E6" i="16"/>
  <c r="H15" i="16"/>
  <c r="H16" i="16"/>
  <c r="G16" i="16"/>
  <c r="G15" i="16"/>
  <c r="H14" i="16"/>
  <c r="G14" i="16"/>
  <c r="H18" i="16"/>
  <c r="H19" i="16"/>
  <c r="G19" i="16"/>
  <c r="G18" i="16"/>
  <c r="H17" i="16"/>
  <c r="H13" i="16"/>
  <c r="G13" i="16"/>
  <c r="G12" i="16"/>
  <c r="H11" i="16"/>
  <c r="G11" i="16"/>
  <c r="H10" i="17"/>
  <c r="G10" i="17"/>
  <c r="H9" i="17"/>
  <c r="I9" i="17" s="1"/>
  <c r="G9" i="17"/>
  <c r="H8" i="17"/>
  <c r="G8" i="17"/>
  <c r="I9" i="16" l="1"/>
  <c r="L15" i="16"/>
  <c r="L12" i="16"/>
  <c r="L18" i="17"/>
  <c r="L12" i="17"/>
  <c r="I18" i="17"/>
  <c r="L18" i="16"/>
  <c r="I18" i="16"/>
  <c r="L14" i="16"/>
  <c r="L16" i="16"/>
  <c r="L19" i="16"/>
  <c r="L17" i="17"/>
  <c r="L19" i="17"/>
  <c r="L20" i="17"/>
  <c r="L22" i="17"/>
  <c r="L14" i="17"/>
  <c r="L5" i="17"/>
  <c r="L7" i="16"/>
  <c r="L7" i="17"/>
  <c r="L11" i="16"/>
  <c r="L17" i="16"/>
  <c r="L11" i="17"/>
  <c r="L20" i="16"/>
  <c r="L22" i="16"/>
  <c r="L16" i="17"/>
  <c r="L13" i="17"/>
  <c r="L13" i="16"/>
  <c r="L8" i="17"/>
  <c r="L5" i="16"/>
  <c r="L8" i="16"/>
  <c r="I20" i="17"/>
  <c r="I11" i="16"/>
  <c r="I22" i="17"/>
  <c r="I13" i="17"/>
  <c r="I13" i="16"/>
  <c r="I14" i="16"/>
  <c r="I22" i="16"/>
  <c r="I11" i="17"/>
  <c r="H7" i="17"/>
  <c r="I19" i="17"/>
  <c r="H5" i="17"/>
  <c r="I17" i="16"/>
  <c r="I14" i="17"/>
  <c r="I19" i="16"/>
  <c r="I17" i="17"/>
  <c r="I20" i="16"/>
  <c r="H5" i="16"/>
  <c r="G5" i="16"/>
  <c r="I8" i="17"/>
  <c r="H7" i="16"/>
  <c r="L10" i="17"/>
  <c r="I16" i="17"/>
  <c r="L10" i="16"/>
  <c r="I16" i="16"/>
  <c r="I10" i="17"/>
  <c r="G10" i="16"/>
  <c r="G9" i="16"/>
  <c r="H8" i="16"/>
  <c r="G8" i="16" l="1"/>
  <c r="I8" i="16" s="1"/>
  <c r="H10" i="16"/>
  <c r="I10" i="16" s="1"/>
  <c r="K25" i="16" l="1"/>
  <c r="J25" i="16"/>
  <c r="K24" i="16"/>
  <c r="J24" i="16"/>
  <c r="K23" i="16"/>
  <c r="J23" i="16"/>
  <c r="K25" i="17"/>
  <c r="J25" i="17"/>
  <c r="K24" i="17"/>
  <c r="J24" i="17"/>
  <c r="K23" i="17"/>
  <c r="J23" i="17"/>
  <c r="L25" i="17" l="1"/>
  <c r="L24" i="17"/>
  <c r="L23" i="17"/>
  <c r="L24" i="16"/>
  <c r="L25" i="16"/>
  <c r="L23" i="16"/>
  <c r="E7" i="17" l="1"/>
  <c r="E6" i="17"/>
  <c r="E5" i="17"/>
  <c r="D7" i="17"/>
  <c r="D6" i="17"/>
  <c r="D5" i="17"/>
  <c r="E7" i="16"/>
  <c r="E5" i="16"/>
  <c r="D7" i="16"/>
  <c r="D6" i="16"/>
  <c r="F6" i="16" s="1"/>
  <c r="D5" i="16"/>
  <c r="F6" i="17" l="1"/>
  <c r="N6" i="16"/>
  <c r="M6" i="16"/>
  <c r="G24" i="16"/>
  <c r="I5" i="17"/>
  <c r="N5" i="17"/>
  <c r="H23" i="17"/>
  <c r="I7" i="17"/>
  <c r="N7" i="17"/>
  <c r="H25" i="17"/>
  <c r="N5" i="16"/>
  <c r="H23" i="16"/>
  <c r="I5" i="16"/>
  <c r="M6" i="17"/>
  <c r="G24" i="17"/>
  <c r="M5" i="16"/>
  <c r="G23" i="16"/>
  <c r="G25" i="16"/>
  <c r="M7" i="16"/>
  <c r="N6" i="17"/>
  <c r="H24" i="17"/>
  <c r="I7" i="16"/>
  <c r="N7" i="16"/>
  <c r="H25" i="16"/>
  <c r="G23" i="17"/>
  <c r="M5" i="17"/>
  <c r="G25" i="17"/>
  <c r="M7" i="17"/>
  <c r="H24" i="16"/>
  <c r="E12" i="16"/>
  <c r="E18" i="16"/>
  <c r="N18" i="16" s="1"/>
  <c r="O6" i="17" l="1"/>
  <c r="N12" i="16"/>
  <c r="I24" i="17"/>
  <c r="I24" i="16"/>
  <c r="O6" i="16"/>
  <c r="I23" i="16"/>
  <c r="I25" i="16"/>
  <c r="O5" i="16"/>
  <c r="I23" i="17"/>
  <c r="O7" i="16"/>
  <c r="I25" i="17"/>
  <c r="O5" i="17"/>
  <c r="O7" i="17"/>
  <c r="E16" i="17" l="1"/>
  <c r="N16" i="17" s="1"/>
  <c r="D16" i="17"/>
  <c r="M16" i="17" s="1"/>
  <c r="E15" i="17"/>
  <c r="D15" i="17"/>
  <c r="M15" i="17" s="1"/>
  <c r="E14" i="17"/>
  <c r="N14" i="17" s="1"/>
  <c r="D14" i="17"/>
  <c r="M14" i="17" s="1"/>
  <c r="E16" i="16"/>
  <c r="D16" i="16"/>
  <c r="M16" i="16" s="1"/>
  <c r="E15" i="16"/>
  <c r="N15" i="16" s="1"/>
  <c r="D15" i="16"/>
  <c r="M15" i="16" s="1"/>
  <c r="E14" i="16"/>
  <c r="D14" i="16"/>
  <c r="M14" i="16" s="1"/>
  <c r="N15" i="17" l="1"/>
  <c r="F15" i="17"/>
  <c r="O15" i="17"/>
  <c r="O14" i="17"/>
  <c r="O16" i="17"/>
  <c r="O15" i="16"/>
  <c r="F14" i="16"/>
  <c r="N14" i="16"/>
  <c r="O14" i="16" s="1"/>
  <c r="N16" i="16"/>
  <c r="F15" i="16"/>
  <c r="F16" i="16"/>
  <c r="F14" i="17"/>
  <c r="F16" i="17"/>
  <c r="O16" i="16" l="1"/>
  <c r="E10" i="17" l="1"/>
  <c r="N10" i="17" s="1"/>
  <c r="D10" i="17"/>
  <c r="M10" i="17" s="1"/>
  <c r="E9" i="17"/>
  <c r="D9" i="17"/>
  <c r="M9" i="17" s="1"/>
  <c r="E8" i="17"/>
  <c r="N8" i="17" s="1"/>
  <c r="D8" i="17"/>
  <c r="M8" i="17" s="1"/>
  <c r="E22" i="17"/>
  <c r="N22" i="17" s="1"/>
  <c r="D22" i="17"/>
  <c r="M22" i="17" s="1"/>
  <c r="E21" i="17"/>
  <c r="N21" i="17" s="1"/>
  <c r="D21" i="17"/>
  <c r="M21" i="17" s="1"/>
  <c r="E20" i="17"/>
  <c r="N20" i="17" s="1"/>
  <c r="D20" i="17"/>
  <c r="M20" i="17" s="1"/>
  <c r="E19" i="17"/>
  <c r="N19" i="17" s="1"/>
  <c r="D19" i="17"/>
  <c r="M19" i="17" s="1"/>
  <c r="E18" i="17"/>
  <c r="N18" i="17" s="1"/>
  <c r="D18" i="17"/>
  <c r="M18" i="17" s="1"/>
  <c r="E17" i="17"/>
  <c r="N17" i="17" s="1"/>
  <c r="D17" i="17"/>
  <c r="M17" i="17" s="1"/>
  <c r="N9" i="17" l="1"/>
  <c r="O9" i="17" s="1"/>
  <c r="O20" i="17"/>
  <c r="O18" i="17"/>
  <c r="O19" i="17"/>
  <c r="O17" i="17"/>
  <c r="O22" i="17"/>
  <c r="O8" i="17"/>
  <c r="O10" i="17"/>
  <c r="F8" i="17"/>
  <c r="F10" i="17"/>
  <c r="F19" i="17"/>
  <c r="F17" i="17"/>
  <c r="F20" i="17"/>
  <c r="F22" i="17"/>
  <c r="F18" i="17"/>
  <c r="E19" i="16"/>
  <c r="N19" i="16" s="1"/>
  <c r="D19" i="16"/>
  <c r="M19" i="16" s="1"/>
  <c r="D18" i="16"/>
  <c r="M18" i="16" s="1"/>
  <c r="E17" i="16"/>
  <c r="N17" i="16" s="1"/>
  <c r="D17" i="16"/>
  <c r="M17" i="16" s="1"/>
  <c r="O19" i="16" l="1"/>
  <c r="O18" i="16"/>
  <c r="O17" i="16"/>
  <c r="F17" i="16"/>
  <c r="F18" i="16"/>
  <c r="F19" i="16"/>
  <c r="E22" i="16"/>
  <c r="N22" i="16" s="1"/>
  <c r="D22" i="16"/>
  <c r="M22" i="16" s="1"/>
  <c r="E21" i="16"/>
  <c r="N21" i="16" s="1"/>
  <c r="D21" i="16"/>
  <c r="M21" i="16" s="1"/>
  <c r="E20" i="16"/>
  <c r="N20" i="16" s="1"/>
  <c r="D20" i="16"/>
  <c r="M20" i="16" s="1"/>
  <c r="O20" i="16" l="1"/>
  <c r="O22" i="16"/>
  <c r="F22" i="16"/>
  <c r="F20" i="16"/>
  <c r="E10" i="16"/>
  <c r="D10" i="16"/>
  <c r="M10" i="16" s="1"/>
  <c r="E9" i="16"/>
  <c r="D9" i="16"/>
  <c r="M9" i="16" s="1"/>
  <c r="E8" i="16"/>
  <c r="N8" i="16" s="1"/>
  <c r="D8" i="16"/>
  <c r="M8" i="16" s="1"/>
  <c r="O8" i="16" l="1"/>
  <c r="N9" i="16"/>
  <c r="O9" i="16" s="1"/>
  <c r="N10" i="16"/>
  <c r="F8" i="16"/>
  <c r="F10" i="16"/>
  <c r="O10" i="16" l="1"/>
  <c r="N24" i="16"/>
  <c r="D13" i="17"/>
  <c r="M13" i="17" s="1"/>
  <c r="M25" i="17" s="1"/>
  <c r="E13" i="17"/>
  <c r="N13" i="17" s="1"/>
  <c r="E12" i="17"/>
  <c r="D12" i="17"/>
  <c r="M12" i="17" s="1"/>
  <c r="M24" i="17" s="1"/>
  <c r="E11" i="17"/>
  <c r="N11" i="17" s="1"/>
  <c r="D11" i="17"/>
  <c r="M11" i="17" s="1"/>
  <c r="M23" i="17" s="1"/>
  <c r="D13" i="16"/>
  <c r="M13" i="16" s="1"/>
  <c r="E13" i="16"/>
  <c r="D12" i="16"/>
  <c r="F12" i="16" s="1"/>
  <c r="E11" i="16"/>
  <c r="N11" i="16" s="1"/>
  <c r="D11" i="16"/>
  <c r="M11" i="16" s="1"/>
  <c r="M23" i="16" s="1"/>
  <c r="F12" i="17" l="1"/>
  <c r="N12" i="17"/>
  <c r="M12" i="16"/>
  <c r="O12" i="16" s="1"/>
  <c r="O11" i="16"/>
  <c r="N23" i="16"/>
  <c r="O23" i="16" s="1"/>
  <c r="M25" i="16"/>
  <c r="O13" i="17"/>
  <c r="N25" i="17"/>
  <c r="O25" i="17" s="1"/>
  <c r="O11" i="17"/>
  <c r="N23" i="17"/>
  <c r="O23" i="17" s="1"/>
  <c r="N13" i="16"/>
  <c r="F11" i="16"/>
  <c r="F13" i="16"/>
  <c r="F11" i="17"/>
  <c r="F13" i="17"/>
  <c r="N24" i="17" l="1"/>
  <c r="O24" i="17" s="1"/>
  <c r="O12" i="17"/>
  <c r="M24" i="16"/>
  <c r="O24" i="16" s="1"/>
  <c r="O13" i="16"/>
  <c r="N25" i="16"/>
  <c r="O25" i="16" s="1"/>
  <c r="D24" i="17"/>
  <c r="D25" i="17"/>
  <c r="D23" i="17"/>
  <c r="E23" i="16"/>
  <c r="D25" i="16"/>
  <c r="D23" i="16"/>
  <c r="E25" i="16" l="1"/>
  <c r="F25" i="16" s="1"/>
  <c r="D24" i="16"/>
  <c r="F23" i="16"/>
  <c r="F7" i="17"/>
  <c r="F5" i="17"/>
  <c r="E25" i="17"/>
  <c r="F25" i="17" s="1"/>
  <c r="E24" i="17"/>
  <c r="F24" i="17" s="1"/>
  <c r="E23" i="17"/>
  <c r="F23" i="17" s="1"/>
  <c r="E24" i="16"/>
  <c r="F5" i="16"/>
  <c r="F7" i="16"/>
  <c r="F24" i="16" l="1"/>
</calcChain>
</file>

<file path=xl/sharedStrings.xml><?xml version="1.0" encoding="utf-8"?>
<sst xmlns="http://schemas.openxmlformats.org/spreadsheetml/2006/main" count="1013" uniqueCount="91">
  <si>
    <t>Вид объекта</t>
  </si>
  <si>
    <t>Повреждение</t>
  </si>
  <si>
    <t>ВЛ</t>
  </si>
  <si>
    <t>Филиал</t>
  </si>
  <si>
    <t>№ п/п</t>
  </si>
  <si>
    <t>Напряжение</t>
  </si>
  <si>
    <t>кол-во</t>
  </si>
  <si>
    <t>ср</t>
  </si>
  <si>
    <t>в том числе</t>
  </si>
  <si>
    <t>0,4 кВ</t>
  </si>
  <si>
    <t>св.1000 В</t>
  </si>
  <si>
    <t>ИТОГО  по АО "ЛОЭСК"</t>
  </si>
  <si>
    <t>РЭС</t>
  </si>
  <si>
    <t>Высший класс напряжения обесточенного оборудования, кВ</t>
  </si>
  <si>
    <t>Время и дата прекращения передачи электрической энергии</t>
  </si>
  <si>
    <t>Время и дата восстановления режима потребления электрической энергии</t>
  </si>
  <si>
    <t>Продолжительность прекращения передачи электрической энергии, час.</t>
  </si>
  <si>
    <t>Проведенные мероприятия по восстановлению</t>
  </si>
  <si>
    <t>Сосновый бор</t>
  </si>
  <si>
    <t>Волосово</t>
  </si>
  <si>
    <t>Волхов</t>
  </si>
  <si>
    <t>Кириши</t>
  </si>
  <si>
    <t>Выборг</t>
  </si>
  <si>
    <t>Луга</t>
  </si>
  <si>
    <t>Кингисепп</t>
  </si>
  <si>
    <t>Сланцы</t>
  </si>
  <si>
    <t>Кировск</t>
  </si>
  <si>
    <t>Тосно</t>
  </si>
  <si>
    <t>Лодейное поле</t>
  </si>
  <si>
    <t>Подпорожье</t>
  </si>
  <si>
    <t>Пригородные ЭС</t>
  </si>
  <si>
    <t>Сертолово</t>
  </si>
  <si>
    <t>Всеволожск</t>
  </si>
  <si>
    <t>Тихвин</t>
  </si>
  <si>
    <t>Пикалево</t>
  </si>
  <si>
    <t>Бокситогорск</t>
  </si>
  <si>
    <t>КЛ</t>
  </si>
  <si>
    <t>час</t>
  </si>
  <si>
    <t>Ответственность*</t>
  </si>
  <si>
    <t>*Ставится "0" при прекращениях подачи электрической энергии, произошедших в результате технологических нарушений, отключений, переключений в сетях смежных электросетевых организаций, в сетях организаций, осуществляющих деятельность по производству и (или) передаче электрической энергии (мощности), в сетях потребителей услуг, а также по инициативе системного оператора и (или) при осуществлении в пределах охранных зон объектов электросетевого хозяйства согласованных электросетевой организацией действий в порядке, предусмотренном Правилами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утвержденными постановлением Правительства Российской Федерации от 24 февраля 2009 г. N 160 (Собрание законодательства Российской Федерации, 2009, N 10, ст. 1220; 2013, N 24, ст. 2999), равно как и в результате обстоятельств непреодолимой силы либо сверхрасчетных природно-климатических нагрузок (условий) или вследствие иных обстоятельств, исключающих ответственность электросетевой организации, как перерывы (нарушения) электроснабжения. В остальных случаях ставится "1".</t>
  </si>
  <si>
    <t>Восточные ЭС</t>
  </si>
  <si>
    <t>Северные ЭС</t>
  </si>
  <si>
    <t>Южные ЭС</t>
  </si>
  <si>
    <t>Западные ЭС</t>
  </si>
  <si>
    <t>Центральные ЭС</t>
  </si>
  <si>
    <t>Отрадное</t>
  </si>
  <si>
    <t>ПС</t>
  </si>
  <si>
    <t>ТП</t>
  </si>
  <si>
    <t>Северный</t>
  </si>
  <si>
    <t>Южный</t>
  </si>
  <si>
    <t>Рощинский</t>
  </si>
  <si>
    <t>Ижорский</t>
  </si>
  <si>
    <t>Гатчина</t>
  </si>
  <si>
    <t>Оредежский</t>
  </si>
  <si>
    <t>Причина аварии</t>
  </si>
  <si>
    <t>Итого за Январь</t>
  </si>
  <si>
    <t>Итого за Февраль</t>
  </si>
  <si>
    <t>Итого за Март</t>
  </si>
  <si>
    <t>Итого за 1 квартал</t>
  </si>
  <si>
    <t>-</t>
  </si>
  <si>
    <t>Повреждение в сетях потребителя</t>
  </si>
  <si>
    <t>Повторное включение</t>
  </si>
  <si>
    <t>Проникновение животного</t>
  </si>
  <si>
    <t>Провод</t>
  </si>
  <si>
    <t>Кабель</t>
  </si>
  <si>
    <t>Нарушение изоляции кабеля (износ)</t>
  </si>
  <si>
    <t>Причина не установлена</t>
  </si>
  <si>
    <t>Ремонт ВЛ</t>
  </si>
  <si>
    <t>Ремонт КЛ</t>
  </si>
  <si>
    <t>Нарушение изоляции кабеля</t>
  </si>
  <si>
    <t>Несанкционированные земляные работы</t>
  </si>
  <si>
    <t>Изолятор</t>
  </si>
  <si>
    <t>Повреждение изолятора</t>
  </si>
  <si>
    <t>Замена изолятора</t>
  </si>
  <si>
    <t>Ремонт ТП</t>
  </si>
  <si>
    <t xml:space="preserve">Внеплановые отключения в эл.сетях АО "ЛОЭСК" в январе 2020 г. </t>
  </si>
  <si>
    <t xml:space="preserve">Внеплановые отключения в эл.сетях АО "ЛОЭСК" в феврале 2020 г. </t>
  </si>
  <si>
    <t xml:space="preserve">Внеплановые отключения в эл.сетях АО "ЛОЭСК" в марте 2020 г. </t>
  </si>
  <si>
    <t>РП</t>
  </si>
  <si>
    <t>Внерегламентные отключения в эл.сетях АО "ЛОЭСК" за 1 квартал 2020 г. (Всего)</t>
  </si>
  <si>
    <t>Внерегламентные отключения в эл.сетях АО "ЛОЭСК" за 1 квартал 2020 г. (ответственность АО "ЛОЭСК")</t>
  </si>
  <si>
    <t>Падение дерева (ветер)</t>
  </si>
  <si>
    <t>Затопление ТП (авария Водоканала)</t>
  </si>
  <si>
    <t>Отключение в смежных эл. сетях</t>
  </si>
  <si>
    <t>Дефекты монтажа</t>
  </si>
  <si>
    <t>Ошибочные действия персонала</t>
  </si>
  <si>
    <t>Дефекты изделия</t>
  </si>
  <si>
    <t>Ремонт РУ</t>
  </si>
  <si>
    <t>Проникновение посторонних лиц к ЛР</t>
  </si>
  <si>
    <t>Ошибочные действия</t>
  </si>
  <si>
    <t>Течь кровли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</si>
</sst>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6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4"/>
      <name val="Calibri"/>
      <family val="2"/>
      <charset val="204"/>
      <scheme val="minor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49" fontId="13" fillId="0" borderId="0" applyBorder="0">
      <alignment vertical="top"/>
    </xf>
    <xf numFmtId="0" fontId="12" fillId="0" borderId="0"/>
    <xf numFmtId="166" fontId="12" fillId="0" borderId="0" applyFont="0" applyFill="0" applyBorder="0" applyAlignment="0" applyProtection="0"/>
    <xf numFmtId="0" fontId="12" fillId="0" borderId="0"/>
  </cellStyleXfs>
  <cellXfs count="381">
    <xf numFmtId="0" fontId="0" fillId="0" borderId="0" xfId="0"/>
    <xf numFmtId="0" fontId="0" fillId="0" borderId="0" xfId="0" applyFont="1" applyFill="1"/>
    <xf numFmtId="2" fontId="0" fillId="0" borderId="0" xfId="0" applyNumberFormat="1" applyFont="1"/>
    <xf numFmtId="2" fontId="0" fillId="0" borderId="0" xfId="0" applyNumberFormat="1" applyFont="1" applyFill="1"/>
    <xf numFmtId="0" fontId="0" fillId="0" borderId="0" xfId="0" applyFont="1"/>
    <xf numFmtId="49" fontId="6" fillId="2" borderId="29" xfId="0" applyNumberFormat="1" applyFont="1" applyFill="1" applyBorder="1" applyAlignment="1">
      <alignment horizontal="center" vertical="center" wrapText="1"/>
    </xf>
    <xf numFmtId="2" fontId="6" fillId="2" borderId="2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horizontal="right" vertical="center" wrapText="1"/>
    </xf>
    <xf numFmtId="2" fontId="9" fillId="0" borderId="3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right" vertical="center" wrapText="1"/>
    </xf>
    <xf numFmtId="0" fontId="0" fillId="0" borderId="0" xfId="0" applyFill="1"/>
    <xf numFmtId="1" fontId="7" fillId="0" borderId="9" xfId="0" applyNumberFormat="1" applyFont="1" applyFill="1" applyBorder="1" applyAlignment="1">
      <alignment vertical="center" wrapText="1"/>
    </xf>
    <xf numFmtId="2" fontId="7" fillId="0" borderId="11" xfId="0" applyNumberFormat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vertical="center" wrapText="1"/>
    </xf>
    <xf numFmtId="1" fontId="7" fillId="0" borderId="4" xfId="0" applyNumberFormat="1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 wrapText="1"/>
    </xf>
    <xf numFmtId="2" fontId="9" fillId="3" borderId="3" xfId="0" applyNumberFormat="1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2" fontId="9" fillId="3" borderId="6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2" fontId="0" fillId="0" borderId="3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40" xfId="0" applyBorder="1"/>
    <xf numFmtId="0" fontId="0" fillId="0" borderId="43" xfId="0" applyBorder="1"/>
    <xf numFmtId="0" fontId="0" fillId="4" borderId="39" xfId="0" applyFill="1" applyBorder="1" applyAlignment="1">
      <alignment horizontal="center"/>
    </xf>
    <xf numFmtId="164" fontId="0" fillId="4" borderId="39" xfId="0" applyNumberFormat="1" applyFill="1" applyBorder="1" applyAlignment="1">
      <alignment horizontal="center"/>
    </xf>
    <xf numFmtId="2" fontId="0" fillId="4" borderId="39" xfId="0" applyNumberForma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1" xfId="0" applyFill="1" applyBorder="1"/>
    <xf numFmtId="0" fontId="0" fillId="4" borderId="38" xfId="0" applyFill="1" applyBorder="1" applyAlignment="1">
      <alignment horizontal="center"/>
    </xf>
    <xf numFmtId="164" fontId="0" fillId="4" borderId="38" xfId="0" applyNumberFormat="1" applyFill="1" applyBorder="1" applyAlignment="1">
      <alignment horizontal="center"/>
    </xf>
    <xf numFmtId="2" fontId="0" fillId="4" borderId="38" xfId="0" applyNumberFormat="1" applyFill="1" applyBorder="1" applyAlignment="1">
      <alignment horizontal="center"/>
    </xf>
    <xf numFmtId="0" fontId="0" fillId="4" borderId="38" xfId="0" applyFill="1" applyBorder="1" applyAlignment="1">
      <alignment horizontal="center" vertical="center"/>
    </xf>
    <xf numFmtId="0" fontId="0" fillId="4" borderId="44" xfId="0" applyFill="1" applyBorder="1"/>
    <xf numFmtId="0" fontId="0" fillId="4" borderId="10" xfId="0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43" xfId="0" applyFill="1" applyBorder="1"/>
    <xf numFmtId="0" fontId="0" fillId="4" borderId="5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42" xfId="0" applyFill="1" applyBorder="1"/>
    <xf numFmtId="2" fontId="7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0" fillId="2" borderId="0" xfId="0" applyFill="1"/>
    <xf numFmtId="49" fontId="6" fillId="2" borderId="1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9" fillId="3" borderId="32" xfId="0" applyFont="1" applyFill="1" applyBorder="1" applyAlignment="1">
      <alignment horizontal="right" vertical="center" wrapText="1"/>
    </xf>
    <xf numFmtId="0" fontId="2" fillId="3" borderId="33" xfId="0" applyFont="1" applyFill="1" applyBorder="1" applyAlignment="1">
      <alignment horizontal="right" vertical="center" wrapText="1"/>
    </xf>
    <xf numFmtId="0" fontId="2" fillId="3" borderId="35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/>
    <xf numFmtId="2" fontId="7" fillId="0" borderId="1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1" xfId="0" applyFill="1" applyBorder="1"/>
    <xf numFmtId="2" fontId="7" fillId="0" borderId="10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7" fillId="0" borderId="5" xfId="0" applyNumberFormat="1" applyFont="1" applyFill="1" applyBorder="1" applyAlignment="1">
      <alignment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0" fontId="0" fillId="0" borderId="42" xfId="0" applyFill="1" applyBorder="1"/>
    <xf numFmtId="0" fontId="0" fillId="0" borderId="43" xfId="0" applyFill="1" applyBorder="1"/>
    <xf numFmtId="2" fontId="11" fillId="0" borderId="11" xfId="0" applyNumberFormat="1" applyFont="1" applyFill="1" applyBorder="1" applyAlignment="1">
      <alignment vertical="center" wrapText="1"/>
    </xf>
    <xf numFmtId="2" fontId="8" fillId="0" borderId="10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164" fontId="0" fillId="4" borderId="5" xfId="0" applyNumberForma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164" fontId="0" fillId="0" borderId="38" xfId="0" applyNumberForma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0" fontId="0" fillId="0" borderId="38" xfId="0" applyFill="1" applyBorder="1" applyAlignment="1">
      <alignment horizontal="center" vertical="center"/>
    </xf>
    <xf numFmtId="0" fontId="0" fillId="0" borderId="44" xfId="0" applyFill="1" applyBorder="1"/>
    <xf numFmtId="2" fontId="9" fillId="0" borderId="16" xfId="0" applyNumberFormat="1" applyFont="1" applyFill="1" applyBorder="1" applyAlignment="1">
      <alignment vertical="center" wrapText="1"/>
    </xf>
    <xf numFmtId="2" fontId="9" fillId="0" borderId="17" xfId="0" applyNumberFormat="1" applyFont="1" applyFill="1" applyBorder="1" applyAlignment="1">
      <alignment vertical="center" wrapText="1"/>
    </xf>
    <xf numFmtId="1" fontId="8" fillId="0" borderId="31" xfId="0" applyNumberFormat="1" applyFont="1" applyFill="1" applyBorder="1" applyAlignment="1">
      <alignment vertical="center" wrapText="1"/>
    </xf>
    <xf numFmtId="1" fontId="9" fillId="0" borderId="34" xfId="0" applyNumberFormat="1" applyFont="1" applyFill="1" applyBorder="1" applyAlignment="1">
      <alignment vertical="center" wrapText="1"/>
    </xf>
    <xf numFmtId="49" fontId="6" fillId="2" borderId="29" xfId="0" applyNumberFormat="1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horizontal="right" vertical="center" wrapText="1"/>
    </xf>
    <xf numFmtId="1" fontId="9" fillId="0" borderId="37" xfId="0" applyNumberFormat="1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46" xfId="0" applyFill="1" applyBorder="1" applyAlignment="1"/>
    <xf numFmtId="1" fontId="3" fillId="3" borderId="9" xfId="0" applyNumberFormat="1" applyFont="1" applyFill="1" applyBorder="1" applyAlignment="1">
      <alignment vertical="center" wrapText="1"/>
    </xf>
    <xf numFmtId="2" fontId="3" fillId="3" borderId="10" xfId="0" applyNumberFormat="1" applyFont="1" applyFill="1" applyBorder="1" applyAlignment="1">
      <alignment vertical="center" wrapText="1"/>
    </xf>
    <xf numFmtId="1" fontId="3" fillId="3" borderId="2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1" fontId="3" fillId="3" borderId="4" xfId="0" applyNumberFormat="1" applyFont="1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vertical="center" wrapText="1"/>
    </xf>
    <xf numFmtId="2" fontId="9" fillId="3" borderId="11" xfId="0" applyNumberFormat="1" applyFont="1" applyFill="1" applyBorder="1" applyAlignment="1">
      <alignment vertical="center" wrapText="1"/>
    </xf>
    <xf numFmtId="2" fontId="3" fillId="3" borderId="11" xfId="0" applyNumberFormat="1" applyFont="1" applyFill="1" applyBorder="1" applyAlignment="1">
      <alignment vertical="center" wrapText="1"/>
    </xf>
    <xf numFmtId="2" fontId="3" fillId="3" borderId="3" xfId="0" applyNumberFormat="1" applyFont="1" applyFill="1" applyBorder="1" applyAlignment="1">
      <alignment vertical="center" wrapText="1"/>
    </xf>
    <xf numFmtId="2" fontId="3" fillId="3" borderId="6" xfId="0" applyNumberFormat="1" applyFont="1" applyFill="1" applyBorder="1" applyAlignment="1">
      <alignment vertical="center" wrapText="1"/>
    </xf>
    <xf numFmtId="1" fontId="7" fillId="5" borderId="9" xfId="0" applyNumberFormat="1" applyFont="1" applyFill="1" applyBorder="1" applyAlignment="1">
      <alignment vertical="center" wrapText="1"/>
    </xf>
    <xf numFmtId="2" fontId="7" fillId="5" borderId="10" xfId="0" applyNumberFormat="1" applyFont="1" applyFill="1" applyBorder="1" applyAlignment="1">
      <alignment vertical="center" wrapText="1"/>
    </xf>
    <xf numFmtId="2" fontId="7" fillId="5" borderId="11" xfId="0" applyNumberFormat="1" applyFont="1" applyFill="1" applyBorder="1" applyAlignment="1">
      <alignment vertical="center" wrapText="1"/>
    </xf>
    <xf numFmtId="1" fontId="7" fillId="5" borderId="2" xfId="0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vertical="center" wrapText="1"/>
    </xf>
    <xf numFmtId="2" fontId="7" fillId="5" borderId="3" xfId="0" applyNumberFormat="1" applyFont="1" applyFill="1" applyBorder="1" applyAlignment="1">
      <alignment vertical="center" wrapText="1"/>
    </xf>
    <xf numFmtId="1" fontId="7" fillId="5" borderId="4" xfId="0" applyNumberFormat="1" applyFont="1" applyFill="1" applyBorder="1" applyAlignment="1">
      <alignment vertical="center" wrapText="1"/>
    </xf>
    <xf numFmtId="2" fontId="7" fillId="5" borderId="5" xfId="0" applyNumberFormat="1" applyFont="1" applyFill="1" applyBorder="1" applyAlignment="1">
      <alignment vertical="center" wrapText="1"/>
    </xf>
    <xf numFmtId="2" fontId="7" fillId="5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1" fontId="8" fillId="5" borderId="31" xfId="0" applyNumberFormat="1" applyFont="1" applyFill="1" applyBorder="1" applyAlignment="1">
      <alignment vertical="center" wrapText="1"/>
    </xf>
    <xf numFmtId="2" fontId="8" fillId="5" borderId="10" xfId="0" applyNumberFormat="1" applyFont="1" applyFill="1" applyBorder="1" applyAlignment="1">
      <alignment vertical="center" wrapText="1"/>
    </xf>
    <xf numFmtId="2" fontId="11" fillId="5" borderId="11" xfId="0" applyNumberFormat="1" applyFont="1" applyFill="1" applyBorder="1" applyAlignment="1">
      <alignment vertical="center" wrapText="1"/>
    </xf>
    <xf numFmtId="1" fontId="9" fillId="5" borderId="34" xfId="0" applyNumberFormat="1" applyFont="1" applyFill="1" applyBorder="1" applyAlignment="1">
      <alignment vertical="center" wrapText="1"/>
    </xf>
    <xf numFmtId="2" fontId="9" fillId="5" borderId="1" xfId="0" applyNumberFormat="1" applyFont="1" applyFill="1" applyBorder="1" applyAlignment="1">
      <alignment vertical="center" wrapText="1"/>
    </xf>
    <xf numFmtId="2" fontId="9" fillId="5" borderId="3" xfId="0" applyNumberFormat="1" applyFont="1" applyFill="1" applyBorder="1" applyAlignment="1">
      <alignment vertical="center" wrapText="1"/>
    </xf>
    <xf numFmtId="1" fontId="9" fillId="5" borderId="37" xfId="0" applyNumberFormat="1" applyFont="1" applyFill="1" applyBorder="1" applyAlignment="1">
      <alignment vertical="center" wrapText="1"/>
    </xf>
    <xf numFmtId="2" fontId="9" fillId="5" borderId="16" xfId="0" applyNumberFormat="1" applyFont="1" applyFill="1" applyBorder="1" applyAlignment="1">
      <alignment vertical="center" wrapText="1"/>
    </xf>
    <xf numFmtId="2" fontId="9" fillId="5" borderId="17" xfId="0" applyNumberFormat="1" applyFont="1" applyFill="1" applyBorder="1" applyAlignment="1">
      <alignment vertical="center" wrapText="1"/>
    </xf>
    <xf numFmtId="1" fontId="7" fillId="5" borderId="9" xfId="0" applyNumberFormat="1" applyFont="1" applyFill="1" applyBorder="1" applyAlignment="1">
      <alignment vertical="center"/>
    </xf>
    <xf numFmtId="2" fontId="7" fillId="5" borderId="10" xfId="0" applyNumberFormat="1" applyFont="1" applyFill="1" applyBorder="1" applyAlignment="1">
      <alignment vertical="center"/>
    </xf>
    <xf numFmtId="1" fontId="7" fillId="5" borderId="2" xfId="0" applyNumberFormat="1" applyFont="1" applyFill="1" applyBorder="1" applyAlignment="1">
      <alignment vertical="center"/>
    </xf>
    <xf numFmtId="2" fontId="7" fillId="5" borderId="1" xfId="0" applyNumberFormat="1" applyFont="1" applyFill="1" applyBorder="1" applyAlignment="1">
      <alignment vertical="center"/>
    </xf>
    <xf numFmtId="1" fontId="7" fillId="5" borderId="4" xfId="0" applyNumberFormat="1" applyFont="1" applyFill="1" applyBorder="1" applyAlignment="1">
      <alignment vertical="center"/>
    </xf>
    <xf numFmtId="2" fontId="7" fillId="5" borderId="5" xfId="0" applyNumberFormat="1" applyFont="1" applyFill="1" applyBorder="1" applyAlignment="1">
      <alignment vertical="center"/>
    </xf>
    <xf numFmtId="0" fontId="0" fillId="0" borderId="50" xfId="0" applyFill="1" applyBorder="1" applyAlignment="1">
      <alignment horizontal="center"/>
    </xf>
    <xf numFmtId="164" fontId="0" fillId="0" borderId="50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0" fontId="0" fillId="0" borderId="50" xfId="0" applyFill="1" applyBorder="1"/>
    <xf numFmtId="0" fontId="0" fillId="0" borderId="50" xfId="0" applyFill="1" applyBorder="1" applyAlignment="1">
      <alignment horizontal="center" vertical="center"/>
    </xf>
    <xf numFmtId="0" fontId="0" fillId="0" borderId="58" xfId="0" applyFill="1" applyBorder="1"/>
    <xf numFmtId="0" fontId="0" fillId="4" borderId="62" xfId="0" applyFill="1" applyBorder="1" applyAlignment="1">
      <alignment horizontal="center"/>
    </xf>
    <xf numFmtId="164" fontId="0" fillId="4" borderId="62" xfId="0" applyNumberFormat="1" applyFill="1" applyBorder="1" applyAlignment="1">
      <alignment horizontal="center"/>
    </xf>
    <xf numFmtId="2" fontId="0" fillId="4" borderId="62" xfId="0" applyNumberFormat="1" applyFill="1" applyBorder="1" applyAlignment="1">
      <alignment horizont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/>
    <xf numFmtId="164" fontId="14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2" xfId="0" applyBorder="1"/>
    <xf numFmtId="164" fontId="0" fillId="0" borderId="39" xfId="0" applyNumberFormat="1" applyFill="1" applyBorder="1" applyAlignment="1">
      <alignment horizontal="center"/>
    </xf>
    <xf numFmtId="0" fontId="0" fillId="0" borderId="40" xfId="0" applyFill="1" applyBorder="1"/>
    <xf numFmtId="164" fontId="14" fillId="4" borderId="10" xfId="0" applyNumberFormat="1" applyFont="1" applyFill="1" applyBorder="1" applyAlignment="1">
      <alignment horizontal="center"/>
    </xf>
    <xf numFmtId="164" fontId="14" fillId="4" borderId="5" xfId="0" applyNumberFormat="1" applyFont="1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164" fontId="0" fillId="4" borderId="50" xfId="0" applyNumberFormat="1" applyFill="1" applyBorder="1" applyAlignment="1">
      <alignment horizontal="center"/>
    </xf>
    <xf numFmtId="2" fontId="0" fillId="4" borderId="50" xfId="0" applyNumberFormat="1" applyFill="1" applyBorder="1" applyAlignment="1">
      <alignment horizontal="center"/>
    </xf>
    <xf numFmtId="0" fontId="0" fillId="4" borderId="50" xfId="0" applyFill="1" applyBorder="1" applyAlignment="1">
      <alignment horizontal="center" vertical="center"/>
    </xf>
    <xf numFmtId="0" fontId="0" fillId="4" borderId="58" xfId="0" applyFill="1" applyBorder="1"/>
    <xf numFmtId="164" fontId="0" fillId="4" borderId="10" xfId="0" applyNumberFormat="1" applyFont="1" applyFill="1" applyBorder="1" applyAlignment="1">
      <alignment horizontal="center"/>
    </xf>
    <xf numFmtId="164" fontId="0" fillId="4" borderId="39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1" xfId="0" applyBorder="1"/>
    <xf numFmtId="0" fontId="0" fillId="0" borderId="62" xfId="0" applyFill="1" applyBorder="1" applyAlignment="1">
      <alignment horizontal="center"/>
    </xf>
    <xf numFmtId="164" fontId="0" fillId="0" borderId="62" xfId="0" applyNumberFormat="1" applyFill="1" applyBorder="1" applyAlignment="1">
      <alignment horizontal="center"/>
    </xf>
    <xf numFmtId="2" fontId="0" fillId="0" borderId="62" xfId="0" applyNumberFormat="1" applyFill="1" applyBorder="1" applyAlignment="1">
      <alignment horizontal="center"/>
    </xf>
    <xf numFmtId="0" fontId="0" fillId="0" borderId="38" xfId="0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44" xfId="0" applyBorder="1"/>
    <xf numFmtId="0" fontId="0" fillId="0" borderId="3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1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/>
    </xf>
    <xf numFmtId="0" fontId="0" fillId="0" borderId="66" xfId="0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4" borderId="5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0" borderId="62" xfId="0" applyFill="1" applyBorder="1" applyAlignment="1">
      <alignment horizontal="left" vertical="center"/>
    </xf>
    <xf numFmtId="0" fontId="0" fillId="4" borderId="50" xfId="0" applyFill="1" applyBorder="1" applyAlignment="1">
      <alignment horizontal="left" vertical="center"/>
    </xf>
    <xf numFmtId="0" fontId="0" fillId="6" borderId="39" xfId="0" applyFill="1" applyBorder="1" applyAlignment="1">
      <alignment horizontal="left" vertical="center"/>
    </xf>
    <xf numFmtId="0" fontId="0" fillId="0" borderId="62" xfId="0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6" borderId="42" xfId="0" applyFill="1" applyBorder="1"/>
    <xf numFmtId="164" fontId="14" fillId="4" borderId="39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4" borderId="10" xfId="0" applyFill="1" applyBorder="1"/>
    <xf numFmtId="0" fontId="0" fillId="4" borderId="5" xfId="0" applyFill="1" applyBorder="1"/>
    <xf numFmtId="0" fontId="0" fillId="0" borderId="0" xfId="0" applyAlignment="1">
      <alignment horizontal="center"/>
    </xf>
    <xf numFmtId="164" fontId="0" fillId="0" borderId="50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0" fontId="0" fillId="0" borderId="59" xfId="0" applyFill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/>
    <xf numFmtId="0" fontId="0" fillId="0" borderId="58" xfId="0" applyBorder="1"/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/>
    <xf numFmtId="164" fontId="14" fillId="4" borderId="38" xfId="0" applyNumberFormat="1" applyFont="1" applyFill="1" applyBorder="1" applyAlignment="1">
      <alignment horizontal="center"/>
    </xf>
    <xf numFmtId="0" fontId="0" fillId="6" borderId="50" xfId="0" applyFill="1" applyBorder="1" applyAlignment="1">
      <alignment horizontal="left" vertical="center"/>
    </xf>
    <xf numFmtId="0" fontId="0" fillId="4" borderId="49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/>
    </xf>
    <xf numFmtId="164" fontId="0" fillId="4" borderId="59" xfId="0" applyNumberFormat="1" applyFill="1" applyBorder="1" applyAlignment="1">
      <alignment horizontal="center"/>
    </xf>
    <xf numFmtId="2" fontId="0" fillId="4" borderId="59" xfId="0" applyNumberFormat="1" applyFill="1" applyBorder="1" applyAlignment="1">
      <alignment horizontal="center"/>
    </xf>
    <xf numFmtId="0" fontId="0" fillId="4" borderId="59" xfId="0" applyFill="1" applyBorder="1" applyAlignment="1">
      <alignment horizontal="left" vertical="center"/>
    </xf>
    <xf numFmtId="0" fontId="0" fillId="4" borderId="59" xfId="0" applyFill="1" applyBorder="1" applyAlignment="1">
      <alignment horizontal="center" vertical="center"/>
    </xf>
    <xf numFmtId="0" fontId="0" fillId="4" borderId="61" xfId="0" applyFill="1" applyBorder="1"/>
    <xf numFmtId="0" fontId="0" fillId="4" borderId="66" xfId="0" applyFill="1" applyBorder="1" applyAlignment="1">
      <alignment horizontal="center" vertical="center" wrapText="1"/>
    </xf>
    <xf numFmtId="164" fontId="0" fillId="4" borderId="38" xfId="0" applyNumberFormat="1" applyFont="1" applyFill="1" applyBorder="1" applyAlignment="1">
      <alignment horizontal="center"/>
    </xf>
    <xf numFmtId="0" fontId="0" fillId="4" borderId="50" xfId="0" applyFill="1" applyBorder="1"/>
    <xf numFmtId="0" fontId="0" fillId="4" borderId="6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45" xfId="0" applyFill="1" applyBorder="1"/>
    <xf numFmtId="0" fontId="0" fillId="4" borderId="8" xfId="0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45" xfId="0" applyFill="1" applyBorder="1"/>
    <xf numFmtId="0" fontId="0" fillId="4" borderId="13" xfId="0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0" fontId="0" fillId="4" borderId="13" xfId="0" applyFill="1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4" borderId="73" xfId="0" applyFill="1" applyBorder="1"/>
    <xf numFmtId="0" fontId="0" fillId="0" borderId="19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67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0" fontId="0" fillId="0" borderId="20" xfId="0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57" xfId="0" applyBorder="1"/>
    <xf numFmtId="0" fontId="0" fillId="0" borderId="45" xfId="0" applyBorder="1"/>
  </cellXfs>
  <cellStyles count="6">
    <cellStyle name="Обычный" xfId="0" builtinId="0"/>
    <cellStyle name="Обычный 10 2" xfId="3"/>
    <cellStyle name="Обычный 2" xfId="2"/>
    <cellStyle name="Обычный 3" xfId="1"/>
    <cellStyle name="Обычный 4" xfId="5"/>
    <cellStyle name="Финансовый 2" xfId="4"/>
  </cellStyles>
  <dxfs count="0"/>
  <tableStyles count="0" defaultTableStyle="TableStyleMedium2" defaultPivotStyle="PivotStyleLight16"/>
  <colors>
    <mruColors>
      <color rgb="FFFFCC00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="85" zoomScaleNormal="85" workbookViewId="0">
      <selection activeCell="F59" sqref="F59"/>
    </sheetView>
    <sheetView view="pageBreakPreview" topLeftCell="A5" zoomScale="60" zoomScaleNormal="100" workbookViewId="1">
      <selection activeCell="H38" sqref="H38"/>
    </sheetView>
  </sheetViews>
  <sheetFormatPr defaultRowHeight="15" x14ac:dyDescent="0.25"/>
  <cols>
    <col min="1" max="1" width="21.85546875" customWidth="1"/>
    <col min="2" max="2" width="15.5703125" customWidth="1"/>
    <col min="4" max="4" width="9.28515625" customWidth="1"/>
    <col min="5" max="5" width="15.28515625" bestFit="1" customWidth="1"/>
    <col min="6" max="6" width="15.5703125" customWidth="1"/>
    <col min="7" max="7" width="12.140625" style="140" customWidth="1"/>
    <col min="8" max="8" width="41.140625" customWidth="1"/>
    <col min="9" max="9" width="10.28515625" customWidth="1"/>
    <col min="10" max="10" width="16" customWidth="1"/>
    <col min="11" max="11" width="23.42578125" customWidth="1"/>
    <col min="25" max="25" width="15.28515625" bestFit="1" customWidth="1"/>
  </cols>
  <sheetData>
    <row r="1" spans="1:15" ht="19.5" thickBot="1" x14ac:dyDescent="0.35">
      <c r="B1" s="327" t="s">
        <v>75</v>
      </c>
      <c r="C1" s="327"/>
      <c r="D1" s="327"/>
      <c r="E1" s="327"/>
      <c r="F1" s="327"/>
      <c r="G1" s="327"/>
      <c r="H1" s="327"/>
      <c r="I1" s="327"/>
      <c r="J1" s="327"/>
    </row>
    <row r="2" spans="1:15" ht="143.25" thickTop="1" thickBot="1" x14ac:dyDescent="0.3">
      <c r="A2" s="163" t="s">
        <v>3</v>
      </c>
      <c r="B2" s="164" t="s">
        <v>12</v>
      </c>
      <c r="C2" s="164" t="s">
        <v>0</v>
      </c>
      <c r="D2" s="165" t="s">
        <v>13</v>
      </c>
      <c r="E2" s="165" t="s">
        <v>14</v>
      </c>
      <c r="F2" s="165" t="s">
        <v>15</v>
      </c>
      <c r="G2" s="165" t="s">
        <v>16</v>
      </c>
      <c r="H2" s="165" t="s">
        <v>54</v>
      </c>
      <c r="I2" s="165" t="s">
        <v>38</v>
      </c>
      <c r="J2" s="165" t="s">
        <v>1</v>
      </c>
      <c r="K2" s="166" t="s">
        <v>17</v>
      </c>
      <c r="L2" s="93"/>
      <c r="M2" s="328"/>
      <c r="N2" s="328"/>
      <c r="O2" s="328"/>
    </row>
    <row r="3" spans="1:15" ht="16.5" thickTop="1" thickBot="1" x14ac:dyDescent="0.3">
      <c r="A3" s="316" t="s">
        <v>40</v>
      </c>
      <c r="B3" s="257" t="s">
        <v>20</v>
      </c>
      <c r="C3" s="258"/>
      <c r="D3" s="258"/>
      <c r="E3" s="259"/>
      <c r="F3" s="259"/>
      <c r="G3" s="260"/>
      <c r="H3" s="261"/>
      <c r="I3" s="258"/>
      <c r="J3" s="262"/>
      <c r="K3" s="263"/>
    </row>
    <row r="4" spans="1:15" x14ac:dyDescent="0.25">
      <c r="A4" s="317"/>
      <c r="B4" s="329" t="s">
        <v>21</v>
      </c>
      <c r="C4" s="48" t="s">
        <v>36</v>
      </c>
      <c r="D4" s="47">
        <v>10</v>
      </c>
      <c r="E4" s="49">
        <v>43841.399305555555</v>
      </c>
      <c r="F4" s="49">
        <v>43841.411805555559</v>
      </c>
      <c r="G4" s="50">
        <v>0.30000000010477379</v>
      </c>
      <c r="H4" s="230" t="s">
        <v>70</v>
      </c>
      <c r="I4" s="48">
        <v>0</v>
      </c>
      <c r="J4" s="51" t="s">
        <v>64</v>
      </c>
      <c r="K4" s="113" t="s">
        <v>68</v>
      </c>
    </row>
    <row r="5" spans="1:15" x14ac:dyDescent="0.25">
      <c r="A5" s="317"/>
      <c r="B5" s="330"/>
      <c r="C5" s="286" t="s">
        <v>36</v>
      </c>
      <c r="D5" s="44">
        <v>10</v>
      </c>
      <c r="E5" s="287">
        <v>43843.022222222222</v>
      </c>
      <c r="F5" s="287">
        <v>43843.127083333333</v>
      </c>
      <c r="G5" s="288">
        <v>2.5166666666627862</v>
      </c>
      <c r="H5" s="289" t="s">
        <v>65</v>
      </c>
      <c r="I5" s="286">
        <v>1</v>
      </c>
      <c r="J5" s="290" t="s">
        <v>64</v>
      </c>
      <c r="K5" s="291" t="s">
        <v>68</v>
      </c>
    </row>
    <row r="6" spans="1:15" x14ac:dyDescent="0.25">
      <c r="A6" s="317"/>
      <c r="B6" s="330"/>
      <c r="C6" s="286" t="s">
        <v>36</v>
      </c>
      <c r="D6" s="44">
        <v>0.4</v>
      </c>
      <c r="E6" s="287">
        <v>43851.6875</v>
      </c>
      <c r="F6" s="287">
        <v>43851.78125</v>
      </c>
      <c r="G6" s="288">
        <v>2.25</v>
      </c>
      <c r="H6" s="289" t="s">
        <v>65</v>
      </c>
      <c r="I6" s="286">
        <v>1</v>
      </c>
      <c r="J6" s="290" t="s">
        <v>64</v>
      </c>
      <c r="K6" s="291" t="s">
        <v>68</v>
      </c>
    </row>
    <row r="7" spans="1:15" x14ac:dyDescent="0.25">
      <c r="A7" s="317"/>
      <c r="B7" s="309"/>
      <c r="C7" s="101" t="s">
        <v>36</v>
      </c>
      <c r="D7" s="162">
        <v>10</v>
      </c>
      <c r="E7" s="102">
        <v>43853.647916666669</v>
      </c>
      <c r="F7" s="102">
        <v>43853.670138888891</v>
      </c>
      <c r="G7" s="103">
        <v>0.53333333332557231</v>
      </c>
      <c r="H7" s="231" t="s">
        <v>70</v>
      </c>
      <c r="I7" s="101">
        <v>0</v>
      </c>
      <c r="J7" s="104" t="s">
        <v>64</v>
      </c>
      <c r="K7" s="105" t="s">
        <v>68</v>
      </c>
    </row>
    <row r="8" spans="1:15" ht="15.75" thickBot="1" x14ac:dyDescent="0.3">
      <c r="A8" s="317"/>
      <c r="B8" s="310"/>
      <c r="C8" s="52" t="s">
        <v>36</v>
      </c>
      <c r="D8" s="196">
        <v>10</v>
      </c>
      <c r="E8" s="53">
        <v>43861.220833333333</v>
      </c>
      <c r="F8" s="53">
        <v>43861.25277777778</v>
      </c>
      <c r="G8" s="54">
        <v>0.76666666672099382</v>
      </c>
      <c r="H8" s="232" t="s">
        <v>70</v>
      </c>
      <c r="I8" s="52">
        <v>0</v>
      </c>
      <c r="J8" s="199" t="s">
        <v>64</v>
      </c>
      <c r="K8" s="200" t="s">
        <v>68</v>
      </c>
    </row>
    <row r="9" spans="1:15" ht="15.75" thickBot="1" x14ac:dyDescent="0.3">
      <c r="A9" s="317"/>
      <c r="B9" s="234" t="s">
        <v>28</v>
      </c>
      <c r="C9" s="229"/>
      <c r="D9" s="229"/>
      <c r="E9" s="254"/>
      <c r="F9" s="254"/>
      <c r="G9" s="255"/>
      <c r="H9" s="235"/>
      <c r="I9" s="229"/>
      <c r="J9" s="256"/>
      <c r="K9" s="264"/>
    </row>
    <row r="10" spans="1:15" ht="15.75" thickBot="1" x14ac:dyDescent="0.3">
      <c r="A10" s="317"/>
      <c r="B10" s="281" t="s">
        <v>29</v>
      </c>
      <c r="C10" s="47"/>
      <c r="D10" s="47"/>
      <c r="E10" s="46"/>
      <c r="F10" s="46"/>
      <c r="G10" s="45"/>
      <c r="H10" s="230"/>
      <c r="I10" s="47"/>
      <c r="J10" s="51"/>
      <c r="K10" s="64"/>
    </row>
    <row r="11" spans="1:15" ht="15.75" thickBot="1" x14ac:dyDescent="0.3">
      <c r="A11" s="317"/>
      <c r="B11" s="281" t="s">
        <v>33</v>
      </c>
      <c r="C11" s="48"/>
      <c r="D11" s="47"/>
      <c r="E11" s="49"/>
      <c r="F11" s="49"/>
      <c r="G11" s="50"/>
      <c r="H11" s="230"/>
      <c r="I11" s="48"/>
      <c r="J11" s="51"/>
      <c r="K11" s="113"/>
    </row>
    <row r="12" spans="1:15" ht="15.75" thickBot="1" x14ac:dyDescent="0.3">
      <c r="A12" s="317"/>
      <c r="B12" s="234" t="s">
        <v>34</v>
      </c>
      <c r="C12" s="182"/>
      <c r="D12" s="182"/>
      <c r="E12" s="183"/>
      <c r="F12" s="183"/>
      <c r="G12" s="184"/>
      <c r="H12" s="235"/>
      <c r="I12" s="182"/>
      <c r="J12" s="186"/>
      <c r="K12" s="187"/>
    </row>
    <row r="13" spans="1:15" ht="15.75" thickBot="1" x14ac:dyDescent="0.3">
      <c r="A13" s="318"/>
      <c r="B13" s="236" t="s">
        <v>35</v>
      </c>
      <c r="C13" s="214" t="s">
        <v>36</v>
      </c>
      <c r="D13" s="246">
        <v>6</v>
      </c>
      <c r="E13" s="215">
        <v>43854.447916666664</v>
      </c>
      <c r="F13" s="215">
        <v>43854.46875</v>
      </c>
      <c r="G13" s="216">
        <v>0.50000000005820766</v>
      </c>
      <c r="H13" s="243" t="s">
        <v>82</v>
      </c>
      <c r="I13" s="214">
        <v>0</v>
      </c>
      <c r="J13" s="265" t="s">
        <v>59</v>
      </c>
      <c r="K13" s="266" t="s">
        <v>61</v>
      </c>
    </row>
    <row r="14" spans="1:15" ht="15.75" thickTop="1" x14ac:dyDescent="0.25">
      <c r="A14" s="331" t="s">
        <v>43</v>
      </c>
      <c r="B14" s="321" t="s">
        <v>24</v>
      </c>
      <c r="C14" s="65" t="s">
        <v>36</v>
      </c>
      <c r="D14" s="65">
        <v>10</v>
      </c>
      <c r="E14" s="66">
        <v>43842.698611111111</v>
      </c>
      <c r="F14" s="66">
        <v>43842.737500000003</v>
      </c>
      <c r="G14" s="67">
        <v>0.93333333340706304</v>
      </c>
      <c r="H14" s="241" t="s">
        <v>60</v>
      </c>
      <c r="I14" s="65">
        <v>0</v>
      </c>
      <c r="J14" s="68" t="s">
        <v>59</v>
      </c>
      <c r="K14" s="69" t="s">
        <v>61</v>
      </c>
    </row>
    <row r="15" spans="1:15" x14ac:dyDescent="0.25">
      <c r="A15" s="332"/>
      <c r="B15" s="324"/>
      <c r="C15" s="70" t="s">
        <v>36</v>
      </c>
      <c r="D15" s="70">
        <v>10</v>
      </c>
      <c r="E15" s="71">
        <v>43846.222222222219</v>
      </c>
      <c r="F15" s="71">
        <v>43846.645833333336</v>
      </c>
      <c r="G15" s="72">
        <v>10.166666666802485</v>
      </c>
      <c r="H15" s="224" t="s">
        <v>69</v>
      </c>
      <c r="I15" s="70">
        <v>1</v>
      </c>
      <c r="J15" s="73" t="s">
        <v>64</v>
      </c>
      <c r="K15" s="74" t="s">
        <v>68</v>
      </c>
    </row>
    <row r="16" spans="1:15" x14ac:dyDescent="0.25">
      <c r="A16" s="332"/>
      <c r="B16" s="324"/>
      <c r="C16" s="70" t="s">
        <v>36</v>
      </c>
      <c r="D16" s="70">
        <v>10</v>
      </c>
      <c r="E16" s="71">
        <v>43846.309027777781</v>
      </c>
      <c r="F16" s="71">
        <v>43846.333333333336</v>
      </c>
      <c r="G16" s="72">
        <v>0.58333333331393078</v>
      </c>
      <c r="H16" s="224" t="s">
        <v>69</v>
      </c>
      <c r="I16" s="70">
        <v>1</v>
      </c>
      <c r="J16" s="73" t="s">
        <v>64</v>
      </c>
      <c r="K16" s="74" t="s">
        <v>68</v>
      </c>
    </row>
    <row r="17" spans="1:11" ht="15.75" thickBot="1" x14ac:dyDescent="0.3">
      <c r="A17" s="332"/>
      <c r="B17" s="323"/>
      <c r="C17" s="85" t="s">
        <v>36</v>
      </c>
      <c r="D17" s="85">
        <v>10</v>
      </c>
      <c r="E17" s="117">
        <v>43858.784722222219</v>
      </c>
      <c r="F17" s="117">
        <v>43858.839583333334</v>
      </c>
      <c r="G17" s="86">
        <v>1.3166666667675599</v>
      </c>
      <c r="H17" s="225" t="s">
        <v>69</v>
      </c>
      <c r="I17" s="85">
        <v>1</v>
      </c>
      <c r="J17" s="87" t="s">
        <v>64</v>
      </c>
      <c r="K17" s="88" t="s">
        <v>68</v>
      </c>
    </row>
    <row r="18" spans="1:11" ht="15.75" thickBot="1" x14ac:dyDescent="0.3">
      <c r="A18" s="332"/>
      <c r="B18" s="280" t="s">
        <v>25</v>
      </c>
      <c r="C18" s="80" t="s">
        <v>2</v>
      </c>
      <c r="D18" s="80">
        <v>6</v>
      </c>
      <c r="E18" s="81">
        <v>43844.930555555555</v>
      </c>
      <c r="F18" s="81">
        <v>43844.963194444441</v>
      </c>
      <c r="G18" s="82">
        <v>0.78333333326736465</v>
      </c>
      <c r="H18" s="223" t="s">
        <v>72</v>
      </c>
      <c r="I18" s="80">
        <v>1</v>
      </c>
      <c r="J18" s="83" t="s">
        <v>71</v>
      </c>
      <c r="K18" s="84" t="s">
        <v>67</v>
      </c>
    </row>
    <row r="19" spans="1:11" x14ac:dyDescent="0.25">
      <c r="A19" s="332"/>
      <c r="B19" s="333" t="s">
        <v>18</v>
      </c>
      <c r="C19" s="80" t="s">
        <v>36</v>
      </c>
      <c r="D19" s="80">
        <v>10</v>
      </c>
      <c r="E19" s="81">
        <v>43839.229166666664</v>
      </c>
      <c r="F19" s="81">
        <v>43839.246527777781</v>
      </c>
      <c r="G19" s="82">
        <v>0.41666666680248454</v>
      </c>
      <c r="H19" s="223" t="s">
        <v>66</v>
      </c>
      <c r="I19" s="80">
        <v>1</v>
      </c>
      <c r="J19" s="83" t="s">
        <v>59</v>
      </c>
      <c r="K19" s="84" t="s">
        <v>61</v>
      </c>
    </row>
    <row r="20" spans="1:11" ht="15.75" thickBot="1" x14ac:dyDescent="0.3">
      <c r="A20" s="332"/>
      <c r="B20" s="334"/>
      <c r="C20" s="85" t="s">
        <v>36</v>
      </c>
      <c r="D20" s="85">
        <v>10</v>
      </c>
      <c r="E20" s="117">
        <v>43839.229166666664</v>
      </c>
      <c r="F20" s="117">
        <v>43839.256944444445</v>
      </c>
      <c r="G20" s="86">
        <v>0.66666666674427688</v>
      </c>
      <c r="H20" s="225" t="s">
        <v>66</v>
      </c>
      <c r="I20" s="85">
        <v>1</v>
      </c>
      <c r="J20" s="87" t="s">
        <v>59</v>
      </c>
      <c r="K20" s="88" t="s">
        <v>61</v>
      </c>
    </row>
    <row r="21" spans="1:11" ht="15.75" thickBot="1" x14ac:dyDescent="0.3">
      <c r="A21" s="332"/>
      <c r="B21" s="282" t="s">
        <v>19</v>
      </c>
      <c r="C21" s="80" t="s">
        <v>36</v>
      </c>
      <c r="D21" s="80">
        <v>10</v>
      </c>
      <c r="E21" s="81">
        <v>43838.854166666664</v>
      </c>
      <c r="F21" s="81">
        <v>43838.940972222219</v>
      </c>
      <c r="G21" s="82">
        <v>2.0833333333139308</v>
      </c>
      <c r="H21" s="223" t="s">
        <v>65</v>
      </c>
      <c r="I21" s="80">
        <v>1</v>
      </c>
      <c r="J21" s="83" t="s">
        <v>64</v>
      </c>
      <c r="K21" s="84" t="s">
        <v>68</v>
      </c>
    </row>
    <row r="22" spans="1:11" ht="15.75" thickTop="1" x14ac:dyDescent="0.25">
      <c r="A22" s="306" t="s">
        <v>30</v>
      </c>
      <c r="B22" s="308" t="s">
        <v>31</v>
      </c>
      <c r="C22" s="60" t="s">
        <v>2</v>
      </c>
      <c r="D22" s="60">
        <v>10</v>
      </c>
      <c r="E22" s="201">
        <v>43833.538194444445</v>
      </c>
      <c r="F22" s="201">
        <v>43833.679166666669</v>
      </c>
      <c r="G22" s="61">
        <v>3.3833333333604969</v>
      </c>
      <c r="H22" s="245" t="s">
        <v>83</v>
      </c>
      <c r="I22" s="60">
        <v>0</v>
      </c>
      <c r="J22" s="62" t="s">
        <v>59</v>
      </c>
      <c r="K22" s="202" t="s">
        <v>61</v>
      </c>
    </row>
    <row r="23" spans="1:11" x14ac:dyDescent="0.25">
      <c r="A23" s="307"/>
      <c r="B23" s="309"/>
      <c r="C23" s="101" t="s">
        <v>2</v>
      </c>
      <c r="D23" s="101">
        <v>10</v>
      </c>
      <c r="E23" s="102">
        <v>43837.548611111109</v>
      </c>
      <c r="F23" s="102">
        <v>43837.613888888889</v>
      </c>
      <c r="G23" s="103">
        <v>1.5666666667093523</v>
      </c>
      <c r="H23" s="228" t="s">
        <v>83</v>
      </c>
      <c r="I23" s="101">
        <v>0</v>
      </c>
      <c r="J23" s="104" t="s">
        <v>59</v>
      </c>
      <c r="K23" s="105" t="s">
        <v>61</v>
      </c>
    </row>
    <row r="24" spans="1:11" x14ac:dyDescent="0.25">
      <c r="A24" s="307"/>
      <c r="B24" s="309"/>
      <c r="C24" s="101" t="s">
        <v>47</v>
      </c>
      <c r="D24" s="101">
        <v>0.4</v>
      </c>
      <c r="E24" s="102">
        <v>43840.552083333336</v>
      </c>
      <c r="F24" s="102">
        <v>43840.576388888891</v>
      </c>
      <c r="G24" s="103">
        <v>0.58333333331393078</v>
      </c>
      <c r="H24" s="228" t="s">
        <v>66</v>
      </c>
      <c r="I24" s="101">
        <v>1</v>
      </c>
      <c r="J24" s="104" t="s">
        <v>59</v>
      </c>
      <c r="K24" s="105" t="s">
        <v>61</v>
      </c>
    </row>
    <row r="25" spans="1:11" x14ac:dyDescent="0.25">
      <c r="A25" s="307"/>
      <c r="B25" s="309"/>
      <c r="C25" s="101" t="s">
        <v>2</v>
      </c>
      <c r="D25" s="101">
        <v>10</v>
      </c>
      <c r="E25" s="102">
        <v>43841.414583333331</v>
      </c>
      <c r="F25" s="102">
        <v>43841.439583333333</v>
      </c>
      <c r="G25" s="103">
        <v>0.6000000000349246</v>
      </c>
      <c r="H25" s="228" t="s">
        <v>83</v>
      </c>
      <c r="I25" s="101">
        <v>0</v>
      </c>
      <c r="J25" s="104" t="s">
        <v>59</v>
      </c>
      <c r="K25" s="105" t="s">
        <v>61</v>
      </c>
    </row>
    <row r="26" spans="1:11" x14ac:dyDescent="0.25">
      <c r="A26" s="307"/>
      <c r="B26" s="309"/>
      <c r="C26" s="101" t="s">
        <v>2</v>
      </c>
      <c r="D26" s="101">
        <v>10</v>
      </c>
      <c r="E26" s="102">
        <v>43842.555555555555</v>
      </c>
      <c r="F26" s="102">
        <v>43842.717361111114</v>
      </c>
      <c r="G26" s="103">
        <v>3.8833333334187046</v>
      </c>
      <c r="H26" s="228" t="s">
        <v>84</v>
      </c>
      <c r="I26" s="101">
        <v>1</v>
      </c>
      <c r="J26" s="104" t="s">
        <v>63</v>
      </c>
      <c r="K26" s="105" t="s">
        <v>67</v>
      </c>
    </row>
    <row r="27" spans="1:11" x14ac:dyDescent="0.25">
      <c r="A27" s="307"/>
      <c r="B27" s="309"/>
      <c r="C27" s="101" t="s">
        <v>36</v>
      </c>
      <c r="D27" s="101">
        <v>0.4</v>
      </c>
      <c r="E27" s="102">
        <v>43850.409722222219</v>
      </c>
      <c r="F27" s="102">
        <v>43850.43472222222</v>
      </c>
      <c r="G27" s="103">
        <v>0.6000000000349246</v>
      </c>
      <c r="H27" s="228" t="s">
        <v>66</v>
      </c>
      <c r="I27" s="101">
        <v>1</v>
      </c>
      <c r="J27" s="104" t="s">
        <v>59</v>
      </c>
      <c r="K27" s="105" t="s">
        <v>61</v>
      </c>
    </row>
    <row r="28" spans="1:11" x14ac:dyDescent="0.25">
      <c r="A28" s="307"/>
      <c r="B28" s="309"/>
      <c r="C28" s="101" t="s">
        <v>36</v>
      </c>
      <c r="D28" s="101">
        <v>0.4</v>
      </c>
      <c r="E28" s="102">
        <v>43851.493055555555</v>
      </c>
      <c r="F28" s="102">
        <v>43851.493055555555</v>
      </c>
      <c r="G28" s="103">
        <v>0</v>
      </c>
      <c r="H28" s="228" t="s">
        <v>84</v>
      </c>
      <c r="I28" s="101">
        <v>1</v>
      </c>
      <c r="J28" s="104" t="s">
        <v>64</v>
      </c>
      <c r="K28" s="105" t="s">
        <v>68</v>
      </c>
    </row>
    <row r="29" spans="1:11" x14ac:dyDescent="0.25">
      <c r="A29" s="307"/>
      <c r="B29" s="309"/>
      <c r="C29" s="101" t="s">
        <v>2</v>
      </c>
      <c r="D29" s="101">
        <v>10</v>
      </c>
      <c r="E29" s="102">
        <v>43856.602777777778</v>
      </c>
      <c r="F29" s="102">
        <v>43856.697222222225</v>
      </c>
      <c r="G29" s="103">
        <v>2.2666666667209938</v>
      </c>
      <c r="H29" s="228" t="s">
        <v>84</v>
      </c>
      <c r="I29" s="101">
        <v>1</v>
      </c>
      <c r="J29" s="104" t="s">
        <v>63</v>
      </c>
      <c r="K29" s="105" t="s">
        <v>67</v>
      </c>
    </row>
    <row r="30" spans="1:11" ht="15.75" thickBot="1" x14ac:dyDescent="0.3">
      <c r="A30" s="307"/>
      <c r="B30" s="310"/>
      <c r="C30" s="52" t="s">
        <v>36</v>
      </c>
      <c r="D30" s="52">
        <v>0.4</v>
      </c>
      <c r="E30" s="53">
        <v>43860.904166666667</v>
      </c>
      <c r="F30" s="53">
        <v>43860.979166666664</v>
      </c>
      <c r="G30" s="54">
        <v>1.7999999999301508</v>
      </c>
      <c r="H30" s="233" t="s">
        <v>60</v>
      </c>
      <c r="I30" s="52">
        <v>0</v>
      </c>
      <c r="J30" s="247" t="s">
        <v>59</v>
      </c>
      <c r="K30" s="248" t="s">
        <v>61</v>
      </c>
    </row>
    <row r="31" spans="1:11" ht="15.75" thickBot="1" x14ac:dyDescent="0.3">
      <c r="A31" s="307"/>
      <c r="B31" s="281" t="s">
        <v>32</v>
      </c>
      <c r="C31" s="48" t="s">
        <v>36</v>
      </c>
      <c r="D31" s="48">
        <v>10</v>
      </c>
      <c r="E31" s="49">
        <v>43842.441666666666</v>
      </c>
      <c r="F31" s="49">
        <v>43842.463194444441</v>
      </c>
      <c r="G31" s="50">
        <v>0.5166666666045785</v>
      </c>
      <c r="H31" s="227" t="s">
        <v>83</v>
      </c>
      <c r="I31" s="48">
        <v>0</v>
      </c>
      <c r="J31" s="51" t="s">
        <v>59</v>
      </c>
      <c r="K31" s="113" t="s">
        <v>61</v>
      </c>
    </row>
    <row r="32" spans="1:11" ht="15.75" thickTop="1" x14ac:dyDescent="0.25">
      <c r="A32" s="311" t="s">
        <v>41</v>
      </c>
      <c r="B32" s="321" t="s">
        <v>22</v>
      </c>
      <c r="C32" s="65" t="s">
        <v>36</v>
      </c>
      <c r="D32" s="65">
        <v>0.4</v>
      </c>
      <c r="E32" s="249">
        <v>43833.725694444445</v>
      </c>
      <c r="F32" s="66">
        <v>43833.775694444441</v>
      </c>
      <c r="G32" s="67">
        <v>1.1999999998952262</v>
      </c>
      <c r="H32" s="241" t="s">
        <v>65</v>
      </c>
      <c r="I32" s="65">
        <v>1</v>
      </c>
      <c r="J32" s="68" t="s">
        <v>64</v>
      </c>
      <c r="K32" s="69" t="s">
        <v>68</v>
      </c>
    </row>
    <row r="33" spans="1:11" x14ac:dyDescent="0.25">
      <c r="A33" s="312"/>
      <c r="B33" s="324"/>
      <c r="C33" s="70" t="s">
        <v>2</v>
      </c>
      <c r="D33" s="70">
        <v>10</v>
      </c>
      <c r="E33" s="193">
        <v>43837.677777777775</v>
      </c>
      <c r="F33" s="71">
        <v>43837.677777777775</v>
      </c>
      <c r="G33" s="72">
        <v>0</v>
      </c>
      <c r="H33" s="224" t="s">
        <v>83</v>
      </c>
      <c r="I33" s="70">
        <v>0</v>
      </c>
      <c r="J33" s="73" t="s">
        <v>59</v>
      </c>
      <c r="K33" s="74" t="s">
        <v>61</v>
      </c>
    </row>
    <row r="34" spans="1:11" x14ac:dyDescent="0.25">
      <c r="A34" s="312"/>
      <c r="B34" s="324"/>
      <c r="C34" s="70" t="s">
        <v>2</v>
      </c>
      <c r="D34" s="70">
        <v>10</v>
      </c>
      <c r="E34" s="193">
        <v>43837.677777777775</v>
      </c>
      <c r="F34" s="71">
        <v>43837.894444444442</v>
      </c>
      <c r="G34" s="72">
        <v>5.2000000000116415</v>
      </c>
      <c r="H34" s="224" t="s">
        <v>72</v>
      </c>
      <c r="I34" s="70">
        <v>1</v>
      </c>
      <c r="J34" s="73" t="s">
        <v>71</v>
      </c>
      <c r="K34" s="74" t="s">
        <v>67</v>
      </c>
    </row>
    <row r="35" spans="1:11" x14ac:dyDescent="0.25">
      <c r="A35" s="312"/>
      <c r="B35" s="324"/>
      <c r="C35" s="70" t="s">
        <v>2</v>
      </c>
      <c r="D35" s="70">
        <v>10</v>
      </c>
      <c r="E35" s="193">
        <v>43837.677777777775</v>
      </c>
      <c r="F35" s="71">
        <v>43838.675694444442</v>
      </c>
      <c r="G35" s="72">
        <v>23.950000000011642</v>
      </c>
      <c r="H35" s="224" t="s">
        <v>72</v>
      </c>
      <c r="I35" s="70">
        <v>1</v>
      </c>
      <c r="J35" s="73" t="s">
        <v>71</v>
      </c>
      <c r="K35" s="74" t="s">
        <v>73</v>
      </c>
    </row>
    <row r="36" spans="1:11" x14ac:dyDescent="0.25">
      <c r="A36" s="312"/>
      <c r="B36" s="324"/>
      <c r="C36" s="70" t="s">
        <v>2</v>
      </c>
      <c r="D36" s="70">
        <v>10</v>
      </c>
      <c r="E36" s="193">
        <v>43837.798611111109</v>
      </c>
      <c r="F36" s="71">
        <v>43837.875694444447</v>
      </c>
      <c r="G36" s="72">
        <v>1.8500000000931323</v>
      </c>
      <c r="H36" s="224" t="s">
        <v>72</v>
      </c>
      <c r="I36" s="70">
        <v>1</v>
      </c>
      <c r="J36" s="73" t="s">
        <v>71</v>
      </c>
      <c r="K36" s="74" t="s">
        <v>73</v>
      </c>
    </row>
    <row r="37" spans="1:11" ht="15.75" thickBot="1" x14ac:dyDescent="0.3">
      <c r="A37" s="313"/>
      <c r="B37" s="323"/>
      <c r="C37" s="85" t="s">
        <v>36</v>
      </c>
      <c r="D37" s="85">
        <v>10</v>
      </c>
      <c r="E37" s="204">
        <v>43845.61041666667</v>
      </c>
      <c r="F37" s="117">
        <v>43845.679166666669</v>
      </c>
      <c r="G37" s="86">
        <v>1.6499999999650754</v>
      </c>
      <c r="H37" s="225" t="s">
        <v>81</v>
      </c>
      <c r="I37" s="85">
        <v>1</v>
      </c>
      <c r="J37" s="87" t="s">
        <v>64</v>
      </c>
      <c r="K37" s="88" t="s">
        <v>67</v>
      </c>
    </row>
    <row r="38" spans="1:11" ht="15.75" thickBot="1" x14ac:dyDescent="0.3">
      <c r="A38" s="313"/>
      <c r="B38" s="280" t="s">
        <v>48</v>
      </c>
      <c r="C38" s="80" t="s">
        <v>36</v>
      </c>
      <c r="D38" s="80">
        <v>10</v>
      </c>
      <c r="E38" s="203">
        <v>43842.423611111109</v>
      </c>
      <c r="F38" s="81">
        <v>43842.572916666664</v>
      </c>
      <c r="G38" s="82">
        <v>3.5833333333139308</v>
      </c>
      <c r="H38" s="223" t="s">
        <v>69</v>
      </c>
      <c r="I38" s="80">
        <v>1</v>
      </c>
      <c r="J38" s="83" t="s">
        <v>64</v>
      </c>
      <c r="K38" s="84" t="s">
        <v>68</v>
      </c>
    </row>
    <row r="39" spans="1:11" ht="15.75" thickBot="1" x14ac:dyDescent="0.3">
      <c r="A39" s="313"/>
      <c r="B39" s="280" t="s">
        <v>49</v>
      </c>
      <c r="C39" s="80"/>
      <c r="D39" s="80"/>
      <c r="E39" s="203"/>
      <c r="F39" s="81"/>
      <c r="G39" s="82"/>
      <c r="H39" s="223"/>
      <c r="I39" s="80"/>
      <c r="J39" s="83"/>
      <c r="K39" s="84"/>
    </row>
    <row r="40" spans="1:11" x14ac:dyDescent="0.25">
      <c r="A40" s="314"/>
      <c r="B40" s="325" t="s">
        <v>50</v>
      </c>
      <c r="C40" s="80" t="s">
        <v>2</v>
      </c>
      <c r="D40" s="80">
        <v>10</v>
      </c>
      <c r="E40" s="203">
        <v>43842.46875</v>
      </c>
      <c r="F40" s="81">
        <v>43842.533333333333</v>
      </c>
      <c r="G40" s="82">
        <v>1.5499999999883585</v>
      </c>
      <c r="H40" s="223" t="s">
        <v>83</v>
      </c>
      <c r="I40" s="80">
        <v>0</v>
      </c>
      <c r="J40" s="83" t="s">
        <v>59</v>
      </c>
      <c r="K40" s="84" t="s">
        <v>61</v>
      </c>
    </row>
    <row r="41" spans="1:11" ht="15.75" thickBot="1" x14ac:dyDescent="0.3">
      <c r="A41" s="315"/>
      <c r="B41" s="326"/>
      <c r="C41" s="75" t="s">
        <v>2</v>
      </c>
      <c r="D41" s="75">
        <v>10</v>
      </c>
      <c r="E41" s="267">
        <v>43854.458333333336</v>
      </c>
      <c r="F41" s="76">
        <v>43854.51666666667</v>
      </c>
      <c r="G41" s="77">
        <v>1.4000000000232831</v>
      </c>
      <c r="H41" s="226" t="s">
        <v>83</v>
      </c>
      <c r="I41" s="75">
        <v>0</v>
      </c>
      <c r="J41" s="78" t="s">
        <v>59</v>
      </c>
      <c r="K41" s="79" t="s">
        <v>61</v>
      </c>
    </row>
    <row r="42" spans="1:11" ht="15" customHeight="1" thickTop="1" x14ac:dyDescent="0.25">
      <c r="A42" s="316" t="s">
        <v>44</v>
      </c>
      <c r="B42" s="308" t="s">
        <v>26</v>
      </c>
      <c r="C42" s="60" t="s">
        <v>36</v>
      </c>
      <c r="D42" s="56">
        <v>0.4</v>
      </c>
      <c r="E42" s="57">
        <v>43832.548611111109</v>
      </c>
      <c r="F42" s="57">
        <v>43832.701388888891</v>
      </c>
      <c r="G42" s="58">
        <v>3.6666666667442769</v>
      </c>
      <c r="H42" s="222" t="s">
        <v>84</v>
      </c>
      <c r="I42" s="60">
        <v>1</v>
      </c>
      <c r="J42" s="62" t="s">
        <v>64</v>
      </c>
      <c r="K42" s="202" t="s">
        <v>68</v>
      </c>
    </row>
    <row r="43" spans="1:11" ht="15.75" thickBot="1" x14ac:dyDescent="0.3">
      <c r="A43" s="317"/>
      <c r="B43" s="310"/>
      <c r="C43" s="52" t="s">
        <v>2</v>
      </c>
      <c r="D43" s="196">
        <v>10</v>
      </c>
      <c r="E43" s="197">
        <v>43838.6875</v>
      </c>
      <c r="F43" s="197">
        <v>43838.790972222225</v>
      </c>
      <c r="G43" s="198">
        <v>2.4833333333954215</v>
      </c>
      <c r="H43" s="232" t="s">
        <v>83</v>
      </c>
      <c r="I43" s="52">
        <v>0</v>
      </c>
      <c r="J43" s="55" t="s">
        <v>59</v>
      </c>
      <c r="K43" s="112" t="s">
        <v>61</v>
      </c>
    </row>
    <row r="44" spans="1:11" ht="15.75" thickBot="1" x14ac:dyDescent="0.3">
      <c r="A44" s="317"/>
      <c r="B44" s="281" t="s">
        <v>45</v>
      </c>
      <c r="C44" s="48" t="s">
        <v>36</v>
      </c>
      <c r="D44" s="47">
        <v>10</v>
      </c>
      <c r="E44" s="46">
        <v>43858.6875</v>
      </c>
      <c r="F44" s="46">
        <v>43858.927083333336</v>
      </c>
      <c r="G44" s="45">
        <v>5.7500000000582077</v>
      </c>
      <c r="H44" s="230" t="s">
        <v>84</v>
      </c>
      <c r="I44" s="48">
        <v>1</v>
      </c>
      <c r="J44" s="51" t="s">
        <v>64</v>
      </c>
      <c r="K44" s="113" t="s">
        <v>68</v>
      </c>
    </row>
    <row r="45" spans="1:11" x14ac:dyDescent="0.25">
      <c r="A45" s="317"/>
      <c r="B45" s="319" t="s">
        <v>27</v>
      </c>
      <c r="C45" s="47" t="s">
        <v>36</v>
      </c>
      <c r="D45" s="47">
        <v>10</v>
      </c>
      <c r="E45" s="46">
        <v>43833.555555555555</v>
      </c>
      <c r="F45" s="46">
        <v>43833.577777777777</v>
      </c>
      <c r="G45" s="45">
        <v>0.53333333332557231</v>
      </c>
      <c r="H45" s="230" t="s">
        <v>70</v>
      </c>
      <c r="I45" s="48">
        <v>0</v>
      </c>
      <c r="J45" s="51" t="s">
        <v>64</v>
      </c>
      <c r="K45" s="113" t="s">
        <v>68</v>
      </c>
    </row>
    <row r="46" spans="1:11" ht="15.75" thickBot="1" x14ac:dyDescent="0.3">
      <c r="A46" s="318"/>
      <c r="B46" s="320"/>
      <c r="C46" s="217" t="s">
        <v>2</v>
      </c>
      <c r="D46" s="217">
        <v>10</v>
      </c>
      <c r="E46" s="218">
        <v>43849.518750000003</v>
      </c>
      <c r="F46" s="218">
        <v>43849.570833333331</v>
      </c>
      <c r="G46" s="219">
        <v>1.2499999998835847</v>
      </c>
      <c r="H46" s="237" t="s">
        <v>84</v>
      </c>
      <c r="I46" s="118">
        <v>1</v>
      </c>
      <c r="J46" s="121" t="s">
        <v>63</v>
      </c>
      <c r="K46" s="122" t="s">
        <v>67</v>
      </c>
    </row>
    <row r="47" spans="1:11" ht="15.75" thickTop="1" x14ac:dyDescent="0.25">
      <c r="A47" s="331" t="s">
        <v>42</v>
      </c>
      <c r="B47" s="321" t="s">
        <v>52</v>
      </c>
      <c r="C47" s="65" t="s">
        <v>36</v>
      </c>
      <c r="D47" s="65">
        <v>6</v>
      </c>
      <c r="E47" s="66">
        <v>43832.614583333336</v>
      </c>
      <c r="F47" s="66">
        <v>43832.704861111109</v>
      </c>
      <c r="G47" s="67">
        <v>2.1666666665696539</v>
      </c>
      <c r="H47" s="241" t="s">
        <v>84</v>
      </c>
      <c r="I47" s="65">
        <v>1</v>
      </c>
      <c r="J47" s="68" t="s">
        <v>64</v>
      </c>
      <c r="K47" s="69" t="s">
        <v>68</v>
      </c>
    </row>
    <row r="48" spans="1:11" x14ac:dyDescent="0.25">
      <c r="A48" s="332"/>
      <c r="B48" s="322"/>
      <c r="C48" s="292" t="s">
        <v>36</v>
      </c>
      <c r="D48" s="292">
        <v>6</v>
      </c>
      <c r="E48" s="293">
        <v>43840.5</v>
      </c>
      <c r="F48" s="293">
        <v>43840.513888888891</v>
      </c>
      <c r="G48" s="294">
        <v>0.33333333337213844</v>
      </c>
      <c r="H48" s="295" t="s">
        <v>65</v>
      </c>
      <c r="I48" s="292">
        <v>1</v>
      </c>
      <c r="J48" s="296" t="s">
        <v>64</v>
      </c>
      <c r="K48" s="297" t="s">
        <v>68</v>
      </c>
    </row>
    <row r="49" spans="1:11" x14ac:dyDescent="0.25">
      <c r="A49" s="332"/>
      <c r="B49" s="322"/>
      <c r="C49" s="292" t="s">
        <v>36</v>
      </c>
      <c r="D49" s="292">
        <v>6</v>
      </c>
      <c r="E49" s="293">
        <v>43845.152777777781</v>
      </c>
      <c r="F49" s="293">
        <v>43845.197916666664</v>
      </c>
      <c r="G49" s="294">
        <v>1.0833333331975155</v>
      </c>
      <c r="H49" s="295" t="s">
        <v>65</v>
      </c>
      <c r="I49" s="292">
        <v>1</v>
      </c>
      <c r="J49" s="296" t="s">
        <v>64</v>
      </c>
      <c r="K49" s="297" t="s">
        <v>68</v>
      </c>
    </row>
    <row r="50" spans="1:11" x14ac:dyDescent="0.25">
      <c r="A50" s="332"/>
      <c r="B50" s="322"/>
      <c r="C50" s="292" t="s">
        <v>36</v>
      </c>
      <c r="D50" s="292">
        <v>6</v>
      </c>
      <c r="E50" s="293">
        <v>43857.350694444445</v>
      </c>
      <c r="F50" s="293">
        <v>43857.409722222219</v>
      </c>
      <c r="G50" s="294">
        <v>1.4166666665696539</v>
      </c>
      <c r="H50" s="295" t="s">
        <v>69</v>
      </c>
      <c r="I50" s="292">
        <v>1</v>
      </c>
      <c r="J50" s="296" t="s">
        <v>64</v>
      </c>
      <c r="K50" s="297" t="s">
        <v>68</v>
      </c>
    </row>
    <row r="51" spans="1:11" x14ac:dyDescent="0.25">
      <c r="A51" s="332"/>
      <c r="B51" s="322"/>
      <c r="C51" s="292" t="s">
        <v>36</v>
      </c>
      <c r="D51" s="292">
        <v>6</v>
      </c>
      <c r="E51" s="293">
        <v>43857.364583333336</v>
      </c>
      <c r="F51" s="293">
        <v>43857.392361111109</v>
      </c>
      <c r="G51" s="294">
        <v>0.6666666665696539</v>
      </c>
      <c r="H51" s="295" t="s">
        <v>69</v>
      </c>
      <c r="I51" s="292">
        <v>1</v>
      </c>
      <c r="J51" s="296" t="s">
        <v>64</v>
      </c>
      <c r="K51" s="297" t="s">
        <v>68</v>
      </c>
    </row>
    <row r="52" spans="1:11" ht="15.75" thickBot="1" x14ac:dyDescent="0.3">
      <c r="A52" s="332"/>
      <c r="B52" s="323"/>
      <c r="C52" s="85" t="s">
        <v>36</v>
      </c>
      <c r="D52" s="85">
        <v>6</v>
      </c>
      <c r="E52" s="117">
        <v>43857.415972222225</v>
      </c>
      <c r="F52" s="117">
        <v>43857.434027777781</v>
      </c>
      <c r="G52" s="86">
        <v>0.43333333334885538</v>
      </c>
      <c r="H52" s="225" t="s">
        <v>69</v>
      </c>
      <c r="I52" s="85">
        <v>1</v>
      </c>
      <c r="J52" s="87" t="s">
        <v>64</v>
      </c>
      <c r="K52" s="88" t="s">
        <v>68</v>
      </c>
    </row>
    <row r="53" spans="1:11" x14ac:dyDescent="0.25">
      <c r="A53" s="332"/>
      <c r="B53" s="325" t="s">
        <v>53</v>
      </c>
      <c r="C53" s="80" t="s">
        <v>2</v>
      </c>
      <c r="D53" s="80">
        <v>10</v>
      </c>
      <c r="E53" s="81">
        <v>43841.486111111109</v>
      </c>
      <c r="F53" s="81">
        <v>43841.590277777781</v>
      </c>
      <c r="G53" s="82">
        <v>2.5000000001164153</v>
      </c>
      <c r="H53" s="223" t="s">
        <v>70</v>
      </c>
      <c r="I53" s="80">
        <v>0</v>
      </c>
      <c r="J53" s="83" t="s">
        <v>64</v>
      </c>
      <c r="K53" s="84" t="s">
        <v>67</v>
      </c>
    </row>
    <row r="54" spans="1:11" x14ac:dyDescent="0.25">
      <c r="A54" s="332"/>
      <c r="B54" s="324"/>
      <c r="C54" s="70" t="s">
        <v>36</v>
      </c>
      <c r="D54" s="70">
        <v>6</v>
      </c>
      <c r="E54" s="71">
        <v>43846.541666666664</v>
      </c>
      <c r="F54" s="71">
        <v>43846.59375</v>
      </c>
      <c r="G54" s="72">
        <v>1.2500000000582077</v>
      </c>
      <c r="H54" s="224" t="s">
        <v>65</v>
      </c>
      <c r="I54" s="70">
        <v>1</v>
      </c>
      <c r="J54" s="73" t="s">
        <v>64</v>
      </c>
      <c r="K54" s="74" t="s">
        <v>68</v>
      </c>
    </row>
    <row r="55" spans="1:11" ht="15.75" thickBot="1" x14ac:dyDescent="0.3">
      <c r="A55" s="332"/>
      <c r="B55" s="323"/>
      <c r="C55" s="85" t="s">
        <v>2</v>
      </c>
      <c r="D55" s="85">
        <v>10</v>
      </c>
      <c r="E55" s="117">
        <v>43852.822916666664</v>
      </c>
      <c r="F55" s="117">
        <v>43852.899305555555</v>
      </c>
      <c r="G55" s="86">
        <v>1.8333333333721384</v>
      </c>
      <c r="H55" s="225" t="s">
        <v>72</v>
      </c>
      <c r="I55" s="85">
        <v>1</v>
      </c>
      <c r="J55" s="87" t="s">
        <v>71</v>
      </c>
      <c r="K55" s="88" t="s">
        <v>67</v>
      </c>
    </row>
    <row r="56" spans="1:11" ht="15.75" thickBot="1" x14ac:dyDescent="0.3">
      <c r="A56" s="332"/>
      <c r="B56" s="280" t="s">
        <v>51</v>
      </c>
      <c r="C56" s="80" t="s">
        <v>36</v>
      </c>
      <c r="D56" s="80">
        <v>6</v>
      </c>
      <c r="E56" s="81">
        <v>43860.670138888891</v>
      </c>
      <c r="F56" s="81">
        <v>43860.888888888891</v>
      </c>
      <c r="G56" s="82">
        <v>5.25</v>
      </c>
      <c r="H56" s="223" t="s">
        <v>70</v>
      </c>
      <c r="I56" s="80">
        <v>0</v>
      </c>
      <c r="J56" s="83" t="s">
        <v>64</v>
      </c>
      <c r="K56" s="84" t="s">
        <v>68</v>
      </c>
    </row>
    <row r="57" spans="1:11" x14ac:dyDescent="0.25">
      <c r="A57" s="332"/>
      <c r="B57" s="280" t="s">
        <v>23</v>
      </c>
      <c r="C57" s="80"/>
      <c r="D57" s="80"/>
      <c r="E57" s="81"/>
      <c r="F57" s="81"/>
      <c r="G57" s="82"/>
      <c r="H57" s="223"/>
      <c r="I57" s="80"/>
      <c r="J57" s="83"/>
      <c r="K57" s="84"/>
    </row>
    <row r="61" spans="1:11" ht="105" customHeight="1" x14ac:dyDescent="0.25">
      <c r="A61" s="305" t="s">
        <v>39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</row>
  </sheetData>
  <autoFilter ref="A2:K57"/>
  <mergeCells count="19">
    <mergeCell ref="B1:J1"/>
    <mergeCell ref="M2:O2"/>
    <mergeCell ref="B53:B55"/>
    <mergeCell ref="B4:B8"/>
    <mergeCell ref="A3:A13"/>
    <mergeCell ref="A14:A21"/>
    <mergeCell ref="B19:B20"/>
    <mergeCell ref="B14:B17"/>
    <mergeCell ref="A47:A57"/>
    <mergeCell ref="A61:K61"/>
    <mergeCell ref="A22:A31"/>
    <mergeCell ref="B22:B30"/>
    <mergeCell ref="A32:A41"/>
    <mergeCell ref="A42:A46"/>
    <mergeCell ref="B45:B46"/>
    <mergeCell ref="B47:B52"/>
    <mergeCell ref="B42:B43"/>
    <mergeCell ref="B32:B37"/>
    <mergeCell ref="B40:B41"/>
  </mergeCells>
  <dataValidations count="5">
    <dataValidation type="list" allowBlank="1" showInputMessage="1" showErrorMessage="1" sqref="C3:C17 C19:C57">
      <formula1>"ПС, ТП, РП, ВЛ, КЛ"</formula1>
    </dataValidation>
    <dataValidation type="list" allowBlank="1" showInputMessage="1" showErrorMessage="1" sqref="D3:D17 D19:D57">
      <mc:AlternateContent xmlns:x12ac="http://schemas.microsoft.com/office/spreadsheetml/2011/1/ac" xmlns:mc="http://schemas.openxmlformats.org/markup-compatibility/2006">
        <mc:Choice Requires="x12ac">
          <x12ac:list>"0,4", 6, 10, 35, 110</x12ac:list>
        </mc:Choice>
        <mc:Fallback>
          <formula1>"0,4, 6, 10, 35, 110"</formula1>
        </mc:Fallback>
      </mc:AlternateContent>
    </dataValidation>
    <dataValidation type="list" allowBlank="1" showInputMessage="1" showErrorMessage="1" sqref="C18">
      <formula1>"КЛ, ВЛ, ПС, ТП, РП, "</formula1>
    </dataValidation>
    <dataValidation type="list" allowBlank="1" showInputMessage="1" showErrorMessage="1" sqref="J3:J57">
      <formula1>"Кабель,Провод,Опора,Изолятор, Контакт.соед,Трансформатор,ТТ,ТН,Выключатель,Разъединитель,ВН,Рубильник,АВ,Разрядник,ОПН,-,"</formula1>
    </dataValidation>
    <dataValidation type="list" allowBlank="1" showInputMessage="1" showErrorMessage="1" sqref="I3:I57">
      <formula1>"1, 0,"</formula1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opLeftCell="A45" zoomScale="85" zoomScaleNormal="85" workbookViewId="0">
      <selection activeCell="L83" sqref="L83"/>
    </sheetView>
    <sheetView view="pageBreakPreview" topLeftCell="A11" zoomScale="60" zoomScaleNormal="100" workbookViewId="1">
      <selection activeCell="E99" sqref="E99"/>
    </sheetView>
  </sheetViews>
  <sheetFormatPr defaultRowHeight="15" x14ac:dyDescent="0.25"/>
  <cols>
    <col min="1" max="1" width="21.85546875" customWidth="1"/>
    <col min="2" max="2" width="15.5703125" customWidth="1"/>
    <col min="4" max="4" width="9.28515625" customWidth="1"/>
    <col min="5" max="5" width="15.28515625" bestFit="1" customWidth="1"/>
    <col min="6" max="6" width="15.5703125" customWidth="1"/>
    <col min="7" max="7" width="12.140625" style="140" customWidth="1"/>
    <col min="8" max="8" width="38.85546875" customWidth="1"/>
    <col min="9" max="9" width="10.28515625" customWidth="1"/>
    <col min="10" max="10" width="16" customWidth="1"/>
    <col min="11" max="11" width="23.42578125" customWidth="1"/>
    <col min="25" max="25" width="15.28515625" bestFit="1" customWidth="1"/>
  </cols>
  <sheetData>
    <row r="1" spans="1:15" ht="19.5" thickBot="1" x14ac:dyDescent="0.35">
      <c r="B1" s="327" t="s">
        <v>76</v>
      </c>
      <c r="C1" s="327"/>
      <c r="D1" s="327"/>
      <c r="E1" s="327"/>
      <c r="F1" s="327"/>
      <c r="G1" s="327"/>
      <c r="H1" s="327"/>
      <c r="I1" s="327"/>
      <c r="J1" s="327"/>
    </row>
    <row r="2" spans="1:15" ht="143.25" thickTop="1" thickBot="1" x14ac:dyDescent="0.3">
      <c r="A2" s="163" t="s">
        <v>3</v>
      </c>
      <c r="B2" s="164" t="s">
        <v>12</v>
      </c>
      <c r="C2" s="164" t="s">
        <v>0</v>
      </c>
      <c r="D2" s="165" t="s">
        <v>13</v>
      </c>
      <c r="E2" s="165" t="s">
        <v>14</v>
      </c>
      <c r="F2" s="165" t="s">
        <v>15</v>
      </c>
      <c r="G2" s="165" t="s">
        <v>16</v>
      </c>
      <c r="H2" s="165" t="s">
        <v>54</v>
      </c>
      <c r="I2" s="165" t="s">
        <v>38</v>
      </c>
      <c r="J2" s="165" t="s">
        <v>1</v>
      </c>
      <c r="K2" s="166" t="s">
        <v>17</v>
      </c>
      <c r="L2" s="93"/>
      <c r="M2" s="93"/>
      <c r="N2" s="93"/>
      <c r="O2" s="93"/>
    </row>
    <row r="3" spans="1:15" ht="15.75" thickTop="1" x14ac:dyDescent="0.25">
      <c r="A3" s="338" t="s">
        <v>40</v>
      </c>
      <c r="B3" s="343" t="s">
        <v>20</v>
      </c>
      <c r="C3" s="56" t="s">
        <v>36</v>
      </c>
      <c r="D3" s="56">
        <v>10</v>
      </c>
      <c r="E3" s="57">
        <v>43874.118055555555</v>
      </c>
      <c r="F3" s="57">
        <v>43874.234722222223</v>
      </c>
      <c r="G3" s="58">
        <v>2.8000000000465661</v>
      </c>
      <c r="H3" s="222" t="s">
        <v>65</v>
      </c>
      <c r="I3" s="56">
        <v>1</v>
      </c>
      <c r="J3" s="59" t="s">
        <v>64</v>
      </c>
      <c r="K3" s="63" t="s">
        <v>68</v>
      </c>
    </row>
    <row r="4" spans="1:15" ht="15.75" thickBot="1" x14ac:dyDescent="0.3">
      <c r="A4" s="339"/>
      <c r="B4" s="344"/>
      <c r="C4" s="196" t="s">
        <v>36</v>
      </c>
      <c r="D4" s="196">
        <v>10</v>
      </c>
      <c r="E4" s="197">
        <v>43890.302777777775</v>
      </c>
      <c r="F4" s="197">
        <v>43890.323611111111</v>
      </c>
      <c r="G4" s="198">
        <v>0.50000000005820766</v>
      </c>
      <c r="H4" s="232" t="s">
        <v>65</v>
      </c>
      <c r="I4" s="196">
        <v>1</v>
      </c>
      <c r="J4" s="199" t="s">
        <v>64</v>
      </c>
      <c r="K4" s="200" t="s">
        <v>68</v>
      </c>
    </row>
    <row r="5" spans="1:15" x14ac:dyDescent="0.25">
      <c r="A5" s="339"/>
      <c r="B5" s="329" t="s">
        <v>21</v>
      </c>
      <c r="C5" s="47" t="s">
        <v>36</v>
      </c>
      <c r="D5" s="47">
        <v>10</v>
      </c>
      <c r="E5" s="46">
        <v>43865.517361111109</v>
      </c>
      <c r="F5" s="46">
        <v>43865.629861111112</v>
      </c>
      <c r="G5" s="45">
        <v>2.7000000000698492</v>
      </c>
      <c r="H5" s="230" t="s">
        <v>65</v>
      </c>
      <c r="I5" s="48">
        <v>1</v>
      </c>
      <c r="J5" s="51" t="s">
        <v>64</v>
      </c>
      <c r="K5" s="64" t="s">
        <v>68</v>
      </c>
    </row>
    <row r="6" spans="1:15" ht="15.75" thickBot="1" x14ac:dyDescent="0.3">
      <c r="A6" s="339"/>
      <c r="B6" s="310"/>
      <c r="C6" s="196" t="s">
        <v>36</v>
      </c>
      <c r="D6" s="196">
        <v>10</v>
      </c>
      <c r="E6" s="53">
        <v>43870.692361111112</v>
      </c>
      <c r="F6" s="53">
        <v>43870.786111111112</v>
      </c>
      <c r="G6" s="198">
        <v>2.25</v>
      </c>
      <c r="H6" s="232" t="s">
        <v>60</v>
      </c>
      <c r="I6" s="52">
        <v>0</v>
      </c>
      <c r="J6" s="55" t="s">
        <v>59</v>
      </c>
      <c r="K6" s="200" t="s">
        <v>61</v>
      </c>
    </row>
    <row r="7" spans="1:15" ht="15.75" thickBot="1" x14ac:dyDescent="0.3">
      <c r="A7" s="339"/>
      <c r="B7" s="234" t="s">
        <v>28</v>
      </c>
      <c r="C7" s="229" t="s">
        <v>2</v>
      </c>
      <c r="D7" s="229">
        <v>10</v>
      </c>
      <c r="E7" s="254">
        <v>43880.813888888886</v>
      </c>
      <c r="F7" s="254">
        <v>43881.082638888889</v>
      </c>
      <c r="G7" s="255">
        <v>6.4500000000698492</v>
      </c>
      <c r="H7" s="235" t="s">
        <v>72</v>
      </c>
      <c r="I7" s="229">
        <v>1</v>
      </c>
      <c r="J7" s="256" t="s">
        <v>71</v>
      </c>
      <c r="K7" s="264" t="s">
        <v>67</v>
      </c>
    </row>
    <row r="8" spans="1:15" x14ac:dyDescent="0.25">
      <c r="A8" s="339"/>
      <c r="B8" s="329" t="s">
        <v>29</v>
      </c>
      <c r="C8" s="47" t="s">
        <v>2</v>
      </c>
      <c r="D8" s="47">
        <v>10</v>
      </c>
      <c r="E8" s="46">
        <v>43878.625</v>
      </c>
      <c r="F8" s="46">
        <v>43878.770833333336</v>
      </c>
      <c r="G8" s="45">
        <v>3.5000000000582077</v>
      </c>
      <c r="H8" s="230" t="s">
        <v>83</v>
      </c>
      <c r="I8" s="47">
        <v>0</v>
      </c>
      <c r="J8" s="43" t="s">
        <v>59</v>
      </c>
      <c r="K8" s="64" t="s">
        <v>61</v>
      </c>
    </row>
    <row r="9" spans="1:15" x14ac:dyDescent="0.25">
      <c r="A9" s="339"/>
      <c r="B9" s="345"/>
      <c r="C9" s="162" t="s">
        <v>2</v>
      </c>
      <c r="D9" s="162">
        <v>10</v>
      </c>
      <c r="E9" s="194">
        <v>43883.409722222219</v>
      </c>
      <c r="F9" s="194">
        <v>43883.444444444445</v>
      </c>
      <c r="G9" s="195">
        <v>0.8333333334303461</v>
      </c>
      <c r="H9" s="231" t="s">
        <v>83</v>
      </c>
      <c r="I9" s="162">
        <v>0</v>
      </c>
      <c r="J9" s="212" t="s">
        <v>59</v>
      </c>
      <c r="K9" s="213" t="s">
        <v>61</v>
      </c>
    </row>
    <row r="10" spans="1:15" x14ac:dyDescent="0.25">
      <c r="A10" s="339"/>
      <c r="B10" s="345"/>
      <c r="C10" s="162" t="s">
        <v>2</v>
      </c>
      <c r="D10" s="162">
        <v>10</v>
      </c>
      <c r="E10" s="194">
        <v>43883.725694444445</v>
      </c>
      <c r="F10" s="194">
        <v>43883.763888888891</v>
      </c>
      <c r="G10" s="195">
        <v>0.91666666668606922</v>
      </c>
      <c r="H10" s="231" t="s">
        <v>83</v>
      </c>
      <c r="I10" s="162">
        <v>0</v>
      </c>
      <c r="J10" s="212" t="s">
        <v>59</v>
      </c>
      <c r="K10" s="213" t="s">
        <v>61</v>
      </c>
    </row>
    <row r="11" spans="1:15" x14ac:dyDescent="0.25">
      <c r="A11" s="339"/>
      <c r="B11" s="345"/>
      <c r="C11" s="162" t="s">
        <v>2</v>
      </c>
      <c r="D11" s="162">
        <v>10</v>
      </c>
      <c r="E11" s="194">
        <v>43883.972222222219</v>
      </c>
      <c r="F11" s="194">
        <v>43884.547222222223</v>
      </c>
      <c r="G11" s="195">
        <v>13.800000000104774</v>
      </c>
      <c r="H11" s="231" t="s">
        <v>83</v>
      </c>
      <c r="I11" s="162">
        <v>0</v>
      </c>
      <c r="J11" s="212" t="s">
        <v>59</v>
      </c>
      <c r="K11" s="213" t="s">
        <v>61</v>
      </c>
    </row>
    <row r="12" spans="1:15" ht="15.75" thickBot="1" x14ac:dyDescent="0.3">
      <c r="A12" s="339"/>
      <c r="B12" s="310"/>
      <c r="C12" s="52" t="s">
        <v>36</v>
      </c>
      <c r="D12" s="52">
        <v>10</v>
      </c>
      <c r="E12" s="197">
        <v>43890.374305555553</v>
      </c>
      <c r="F12" s="197">
        <v>43890.604166666664</v>
      </c>
      <c r="G12" s="54">
        <v>5.5166666666627862</v>
      </c>
      <c r="H12" s="232" t="s">
        <v>65</v>
      </c>
      <c r="I12" s="52">
        <v>1</v>
      </c>
      <c r="J12" s="55" t="s">
        <v>64</v>
      </c>
      <c r="K12" s="112" t="s">
        <v>68</v>
      </c>
    </row>
    <row r="13" spans="1:15" x14ac:dyDescent="0.25">
      <c r="A13" s="339"/>
      <c r="B13" s="346" t="s">
        <v>33</v>
      </c>
      <c r="C13" s="48" t="s">
        <v>2</v>
      </c>
      <c r="D13" s="48">
        <v>10</v>
      </c>
      <c r="E13" s="49">
        <v>43867.333333333336</v>
      </c>
      <c r="F13" s="49">
        <v>43867.541666666664</v>
      </c>
      <c r="G13" s="50">
        <v>4.9999999998835847</v>
      </c>
      <c r="H13" s="227" t="s">
        <v>83</v>
      </c>
      <c r="I13" s="48">
        <v>0</v>
      </c>
      <c r="J13" s="43" t="s">
        <v>59</v>
      </c>
      <c r="K13" s="64" t="s">
        <v>61</v>
      </c>
    </row>
    <row r="14" spans="1:15" x14ac:dyDescent="0.25">
      <c r="A14" s="339"/>
      <c r="B14" s="345"/>
      <c r="C14" s="101" t="s">
        <v>46</v>
      </c>
      <c r="D14" s="101">
        <v>10</v>
      </c>
      <c r="E14" s="102">
        <v>43871.548611111109</v>
      </c>
      <c r="F14" s="102">
        <v>43871.600694444445</v>
      </c>
      <c r="G14" s="103">
        <v>1.2500000000582077</v>
      </c>
      <c r="H14" s="228" t="s">
        <v>83</v>
      </c>
      <c r="I14" s="101">
        <v>0</v>
      </c>
      <c r="J14" s="212" t="s">
        <v>59</v>
      </c>
      <c r="K14" s="213" t="s">
        <v>61</v>
      </c>
    </row>
    <row r="15" spans="1:15" x14ac:dyDescent="0.25">
      <c r="A15" s="339"/>
      <c r="B15" s="345"/>
      <c r="C15" s="101" t="s">
        <v>2</v>
      </c>
      <c r="D15" s="101">
        <v>10</v>
      </c>
      <c r="E15" s="102">
        <v>43883.760416666664</v>
      </c>
      <c r="F15" s="102">
        <v>43883.8125</v>
      </c>
      <c r="G15" s="103">
        <v>1.2500000000582077</v>
      </c>
      <c r="H15" s="228" t="s">
        <v>66</v>
      </c>
      <c r="I15" s="101">
        <v>1</v>
      </c>
      <c r="J15" s="212" t="s">
        <v>59</v>
      </c>
      <c r="K15" s="213" t="s">
        <v>61</v>
      </c>
    </row>
    <row r="16" spans="1:15" ht="15.75" thickBot="1" x14ac:dyDescent="0.3">
      <c r="A16" s="339"/>
      <c r="B16" s="347"/>
      <c r="C16" s="52" t="s">
        <v>2</v>
      </c>
      <c r="D16" s="52">
        <v>10</v>
      </c>
      <c r="E16" s="53">
        <v>43884.305555555555</v>
      </c>
      <c r="F16" s="53">
        <v>43884.385416666664</v>
      </c>
      <c r="G16" s="54">
        <v>1.9166666666278616</v>
      </c>
      <c r="H16" s="233" t="s">
        <v>66</v>
      </c>
      <c r="I16" s="52">
        <v>1</v>
      </c>
      <c r="J16" s="199" t="s">
        <v>59</v>
      </c>
      <c r="K16" s="200" t="s">
        <v>61</v>
      </c>
    </row>
    <row r="17" spans="1:11" ht="15.75" thickBot="1" x14ac:dyDescent="0.3">
      <c r="A17" s="339"/>
      <c r="B17" s="234" t="s">
        <v>34</v>
      </c>
      <c r="C17" s="182"/>
      <c r="D17" s="182"/>
      <c r="E17" s="183"/>
      <c r="F17" s="183"/>
      <c r="G17" s="184"/>
      <c r="H17" s="185"/>
      <c r="I17" s="182"/>
      <c r="J17" s="186"/>
      <c r="K17" s="187"/>
    </row>
    <row r="18" spans="1:11" ht="15.75" thickBot="1" x14ac:dyDescent="0.3">
      <c r="A18" s="339"/>
      <c r="B18" s="304" t="s">
        <v>35</v>
      </c>
      <c r="C18" s="374" t="s">
        <v>36</v>
      </c>
      <c r="D18" s="374">
        <v>6</v>
      </c>
      <c r="E18" s="375">
        <v>43883.690972222219</v>
      </c>
      <c r="F18" s="375">
        <v>43883.78125</v>
      </c>
      <c r="G18" s="376">
        <v>2.1666666667442769</v>
      </c>
      <c r="H18" s="377" t="s">
        <v>70</v>
      </c>
      <c r="I18" s="374">
        <v>0</v>
      </c>
      <c r="J18" s="378" t="s">
        <v>64</v>
      </c>
      <c r="K18" s="379" t="s">
        <v>68</v>
      </c>
    </row>
    <row r="19" spans="1:11" ht="15.75" thickTop="1" x14ac:dyDescent="0.25">
      <c r="A19" s="331" t="s">
        <v>43</v>
      </c>
      <c r="B19" s="348" t="s">
        <v>24</v>
      </c>
      <c r="C19" s="65" t="s">
        <v>36</v>
      </c>
      <c r="D19" s="65">
        <v>10</v>
      </c>
      <c r="E19" s="66">
        <v>43877.825694444444</v>
      </c>
      <c r="F19" s="66">
        <v>43877.871527777781</v>
      </c>
      <c r="G19" s="67">
        <v>1.1000000000931323</v>
      </c>
      <c r="H19" s="241" t="s">
        <v>65</v>
      </c>
      <c r="I19" s="65">
        <v>1</v>
      </c>
      <c r="J19" s="68" t="s">
        <v>64</v>
      </c>
      <c r="K19" s="69" t="s">
        <v>68</v>
      </c>
    </row>
    <row r="20" spans="1:11" x14ac:dyDescent="0.25">
      <c r="A20" s="332"/>
      <c r="B20" s="342"/>
      <c r="C20" s="70" t="s">
        <v>2</v>
      </c>
      <c r="D20" s="70">
        <v>10</v>
      </c>
      <c r="E20" s="71">
        <v>43878.46875</v>
      </c>
      <c r="F20" s="71">
        <v>43878.506944444445</v>
      </c>
      <c r="G20" s="72">
        <v>0.91666666668606922</v>
      </c>
      <c r="H20" s="224" t="s">
        <v>81</v>
      </c>
      <c r="I20" s="70">
        <v>1</v>
      </c>
      <c r="J20" s="73" t="s">
        <v>63</v>
      </c>
      <c r="K20" s="74" t="s">
        <v>67</v>
      </c>
    </row>
    <row r="21" spans="1:11" ht="15.75" thickBot="1" x14ac:dyDescent="0.3">
      <c r="A21" s="332"/>
      <c r="B21" s="349"/>
      <c r="C21" s="85" t="s">
        <v>36</v>
      </c>
      <c r="D21" s="85">
        <v>10</v>
      </c>
      <c r="E21" s="117">
        <v>43886.684027777781</v>
      </c>
      <c r="F21" s="117">
        <v>43886.71875</v>
      </c>
      <c r="G21" s="86">
        <v>0.83333333325572312</v>
      </c>
      <c r="H21" s="225" t="s">
        <v>66</v>
      </c>
      <c r="I21" s="85">
        <v>1</v>
      </c>
      <c r="J21" s="87" t="s">
        <v>59</v>
      </c>
      <c r="K21" s="88" t="s">
        <v>61</v>
      </c>
    </row>
    <row r="22" spans="1:11" ht="15.75" thickBot="1" x14ac:dyDescent="0.3">
      <c r="A22" s="332"/>
      <c r="B22" s="269" t="s">
        <v>25</v>
      </c>
      <c r="C22" s="205" t="s">
        <v>36</v>
      </c>
      <c r="D22" s="205">
        <v>6</v>
      </c>
      <c r="E22" s="206">
        <v>43881.492361111108</v>
      </c>
      <c r="F22" s="206">
        <v>43881.501388888886</v>
      </c>
      <c r="G22" s="207">
        <v>0.21666666667442769</v>
      </c>
      <c r="H22" s="244" t="s">
        <v>65</v>
      </c>
      <c r="I22" s="205">
        <v>1</v>
      </c>
      <c r="J22" s="208" t="s">
        <v>64</v>
      </c>
      <c r="K22" s="209" t="s">
        <v>68</v>
      </c>
    </row>
    <row r="23" spans="1:11" x14ac:dyDescent="0.25">
      <c r="A23" s="332"/>
      <c r="B23" s="333" t="s">
        <v>18</v>
      </c>
      <c r="C23" s="80" t="s">
        <v>36</v>
      </c>
      <c r="D23" s="80">
        <v>0.4</v>
      </c>
      <c r="E23" s="81">
        <v>43865.875</v>
      </c>
      <c r="F23" s="81">
        <v>43865.920138888891</v>
      </c>
      <c r="G23" s="82">
        <v>1.0833333333721384</v>
      </c>
      <c r="H23" s="223" t="s">
        <v>65</v>
      </c>
      <c r="I23" s="80">
        <v>1</v>
      </c>
      <c r="J23" s="83" t="s">
        <v>64</v>
      </c>
      <c r="K23" s="84" t="s">
        <v>68</v>
      </c>
    </row>
    <row r="24" spans="1:11" ht="15.75" thickBot="1" x14ac:dyDescent="0.3">
      <c r="A24" s="332"/>
      <c r="B24" s="334"/>
      <c r="C24" s="85" t="s">
        <v>36</v>
      </c>
      <c r="D24" s="85">
        <v>10</v>
      </c>
      <c r="E24" s="117">
        <v>43879.802083333336</v>
      </c>
      <c r="F24" s="117">
        <v>43879.923611111109</v>
      </c>
      <c r="G24" s="86">
        <v>2.9166666665696539</v>
      </c>
      <c r="H24" s="225" t="s">
        <v>65</v>
      </c>
      <c r="I24" s="85">
        <v>1</v>
      </c>
      <c r="J24" s="87" t="s">
        <v>64</v>
      </c>
      <c r="K24" s="88" t="s">
        <v>68</v>
      </c>
    </row>
    <row r="25" spans="1:11" ht="15.75" thickBot="1" x14ac:dyDescent="0.3">
      <c r="A25" s="337"/>
      <c r="B25" s="276" t="s">
        <v>19</v>
      </c>
      <c r="C25" s="188"/>
      <c r="D25" s="188"/>
      <c r="E25" s="189"/>
      <c r="F25" s="189"/>
      <c r="G25" s="190"/>
      <c r="H25" s="242"/>
      <c r="I25" s="188"/>
      <c r="J25" s="191"/>
      <c r="K25" s="192"/>
    </row>
    <row r="26" spans="1:11" ht="15.75" thickTop="1" x14ac:dyDescent="0.25">
      <c r="A26" s="306" t="s">
        <v>30</v>
      </c>
      <c r="B26" s="308" t="s">
        <v>31</v>
      </c>
      <c r="C26" s="60" t="s">
        <v>36</v>
      </c>
      <c r="D26" s="60">
        <v>10</v>
      </c>
      <c r="E26" s="201">
        <v>43864.604166666664</v>
      </c>
      <c r="F26" s="201">
        <v>43864.661111111112</v>
      </c>
      <c r="G26" s="61">
        <v>1.3666666667559184</v>
      </c>
      <c r="H26" s="222" t="s">
        <v>70</v>
      </c>
      <c r="I26" s="60">
        <v>0</v>
      </c>
      <c r="J26" s="62" t="s">
        <v>64</v>
      </c>
      <c r="K26" s="202" t="s">
        <v>68</v>
      </c>
    </row>
    <row r="27" spans="1:11" x14ac:dyDescent="0.25">
      <c r="A27" s="307"/>
      <c r="B27" s="330"/>
      <c r="C27" s="101" t="s">
        <v>2</v>
      </c>
      <c r="D27" s="101">
        <v>6</v>
      </c>
      <c r="E27" s="102">
        <v>43864.774305555555</v>
      </c>
      <c r="F27" s="102">
        <v>43864.788888888892</v>
      </c>
      <c r="G27" s="103">
        <v>0.35000000009313226</v>
      </c>
      <c r="H27" s="231" t="s">
        <v>66</v>
      </c>
      <c r="I27" s="101">
        <v>1</v>
      </c>
      <c r="J27" s="104" t="s">
        <v>59</v>
      </c>
      <c r="K27" s="105" t="s">
        <v>61</v>
      </c>
    </row>
    <row r="28" spans="1:11" x14ac:dyDescent="0.25">
      <c r="A28" s="307"/>
      <c r="B28" s="309"/>
      <c r="C28" s="101" t="s">
        <v>2</v>
      </c>
      <c r="D28" s="101">
        <v>10</v>
      </c>
      <c r="E28" s="102">
        <v>43878.458333333336</v>
      </c>
      <c r="F28" s="102">
        <v>43878.5625</v>
      </c>
      <c r="G28" s="103">
        <v>2.4999999999417923</v>
      </c>
      <c r="H28" s="231" t="s">
        <v>83</v>
      </c>
      <c r="I28" s="101">
        <v>0</v>
      </c>
      <c r="J28" s="104" t="s">
        <v>59</v>
      </c>
      <c r="K28" s="105" t="s">
        <v>61</v>
      </c>
    </row>
    <row r="29" spans="1:11" x14ac:dyDescent="0.25">
      <c r="A29" s="307"/>
      <c r="B29" s="309"/>
      <c r="C29" s="101" t="s">
        <v>36</v>
      </c>
      <c r="D29" s="101">
        <v>10</v>
      </c>
      <c r="E29" s="102">
        <v>43879.503472222219</v>
      </c>
      <c r="F29" s="102">
        <v>43879.535416666666</v>
      </c>
      <c r="G29" s="103">
        <v>0.76666666672099382</v>
      </c>
      <c r="H29" s="231" t="s">
        <v>84</v>
      </c>
      <c r="I29" s="101">
        <v>1</v>
      </c>
      <c r="J29" s="104" t="s">
        <v>64</v>
      </c>
      <c r="K29" s="105" t="s">
        <v>68</v>
      </c>
    </row>
    <row r="30" spans="1:11" x14ac:dyDescent="0.25">
      <c r="A30" s="307"/>
      <c r="B30" s="309"/>
      <c r="C30" s="101" t="s">
        <v>36</v>
      </c>
      <c r="D30" s="101">
        <v>10</v>
      </c>
      <c r="E30" s="102">
        <v>43881.375</v>
      </c>
      <c r="F30" s="102">
        <v>43881.493055555555</v>
      </c>
      <c r="G30" s="103">
        <v>2.8333333333139308</v>
      </c>
      <c r="H30" s="231" t="s">
        <v>83</v>
      </c>
      <c r="I30" s="101">
        <v>0</v>
      </c>
      <c r="J30" s="104" t="s">
        <v>59</v>
      </c>
      <c r="K30" s="105" t="s">
        <v>61</v>
      </c>
    </row>
    <row r="31" spans="1:11" x14ac:dyDescent="0.25">
      <c r="A31" s="307"/>
      <c r="B31" s="309"/>
      <c r="C31" s="101" t="s">
        <v>2</v>
      </c>
      <c r="D31" s="101">
        <v>10</v>
      </c>
      <c r="E31" s="102">
        <v>43883.871527777781</v>
      </c>
      <c r="F31" s="102">
        <v>43884.025000000001</v>
      </c>
      <c r="G31" s="103">
        <v>3.6833333332906477</v>
      </c>
      <c r="H31" s="231" t="s">
        <v>83</v>
      </c>
      <c r="I31" s="101">
        <v>0</v>
      </c>
      <c r="J31" s="104" t="s">
        <v>59</v>
      </c>
      <c r="K31" s="105" t="s">
        <v>61</v>
      </c>
    </row>
    <row r="32" spans="1:11" x14ac:dyDescent="0.25">
      <c r="A32" s="307"/>
      <c r="B32" s="309"/>
      <c r="C32" s="101" t="s">
        <v>2</v>
      </c>
      <c r="D32" s="101">
        <v>10</v>
      </c>
      <c r="E32" s="102">
        <v>43884.298611111109</v>
      </c>
      <c r="F32" s="102">
        <v>43884.504166666666</v>
      </c>
      <c r="G32" s="103">
        <v>4.9333333333488554</v>
      </c>
      <c r="H32" s="231" t="s">
        <v>83</v>
      </c>
      <c r="I32" s="101">
        <v>0</v>
      </c>
      <c r="J32" s="104" t="s">
        <v>59</v>
      </c>
      <c r="K32" s="105" t="s">
        <v>61</v>
      </c>
    </row>
    <row r="33" spans="1:11" ht="15.75" thickBot="1" x14ac:dyDescent="0.3">
      <c r="A33" s="307"/>
      <c r="B33" s="310"/>
      <c r="C33" s="52" t="s">
        <v>78</v>
      </c>
      <c r="D33" s="52">
        <v>10</v>
      </c>
      <c r="E33" s="53">
        <v>43889.288888888892</v>
      </c>
      <c r="F33" s="53">
        <v>43889.34375</v>
      </c>
      <c r="G33" s="54">
        <v>1.316666666592937</v>
      </c>
      <c r="H33" s="232" t="s">
        <v>60</v>
      </c>
      <c r="I33" s="52">
        <v>0</v>
      </c>
      <c r="J33" s="55" t="s">
        <v>59</v>
      </c>
      <c r="K33" s="112" t="s">
        <v>61</v>
      </c>
    </row>
    <row r="34" spans="1:11" x14ac:dyDescent="0.25">
      <c r="A34" s="307"/>
      <c r="B34" s="329" t="s">
        <v>32</v>
      </c>
      <c r="C34" s="48" t="s">
        <v>2</v>
      </c>
      <c r="D34" s="48">
        <v>10</v>
      </c>
      <c r="E34" s="49">
        <v>43862.352777777778</v>
      </c>
      <c r="F34" s="49">
        <v>43862.538194444445</v>
      </c>
      <c r="G34" s="50">
        <v>4.4500000000116415</v>
      </c>
      <c r="H34" s="230" t="s">
        <v>83</v>
      </c>
      <c r="I34" s="48">
        <v>0</v>
      </c>
      <c r="J34" s="51" t="s">
        <v>59</v>
      </c>
      <c r="K34" s="113" t="s">
        <v>61</v>
      </c>
    </row>
    <row r="35" spans="1:11" x14ac:dyDescent="0.25">
      <c r="A35" s="307"/>
      <c r="B35" s="309"/>
      <c r="C35" s="101" t="s">
        <v>36</v>
      </c>
      <c r="D35" s="101">
        <v>10</v>
      </c>
      <c r="E35" s="102">
        <v>43873.570833333331</v>
      </c>
      <c r="F35" s="102">
        <v>43873.611805555556</v>
      </c>
      <c r="G35" s="103">
        <v>0.9833333333954215</v>
      </c>
      <c r="H35" s="231" t="s">
        <v>70</v>
      </c>
      <c r="I35" s="101">
        <v>0</v>
      </c>
      <c r="J35" s="104" t="s">
        <v>64</v>
      </c>
      <c r="K35" s="105" t="s">
        <v>68</v>
      </c>
    </row>
    <row r="36" spans="1:11" x14ac:dyDescent="0.25">
      <c r="A36" s="307"/>
      <c r="B36" s="309"/>
      <c r="C36" s="101" t="s">
        <v>36</v>
      </c>
      <c r="D36" s="101">
        <v>10</v>
      </c>
      <c r="E36" s="102">
        <v>43875.226388888892</v>
      </c>
      <c r="F36" s="102">
        <v>43875.296527777777</v>
      </c>
      <c r="G36" s="103">
        <v>1.6833333332324401</v>
      </c>
      <c r="H36" s="231" t="s">
        <v>84</v>
      </c>
      <c r="I36" s="101">
        <v>1</v>
      </c>
      <c r="J36" s="104" t="s">
        <v>64</v>
      </c>
      <c r="K36" s="105" t="s">
        <v>68</v>
      </c>
    </row>
    <row r="37" spans="1:11" x14ac:dyDescent="0.25">
      <c r="A37" s="307"/>
      <c r="B37" s="309"/>
      <c r="C37" s="101" t="s">
        <v>36</v>
      </c>
      <c r="D37" s="101">
        <v>10</v>
      </c>
      <c r="E37" s="102">
        <v>43878.461805555555</v>
      </c>
      <c r="F37" s="102">
        <v>43878.461805555555</v>
      </c>
      <c r="G37" s="103">
        <v>0</v>
      </c>
      <c r="H37" s="231" t="s">
        <v>83</v>
      </c>
      <c r="I37" s="101">
        <v>0</v>
      </c>
      <c r="J37" s="104" t="s">
        <v>59</v>
      </c>
      <c r="K37" s="105" t="s">
        <v>61</v>
      </c>
    </row>
    <row r="38" spans="1:11" x14ac:dyDescent="0.25">
      <c r="A38" s="307"/>
      <c r="B38" s="309"/>
      <c r="C38" s="101" t="s">
        <v>2</v>
      </c>
      <c r="D38" s="101">
        <v>10</v>
      </c>
      <c r="E38" s="102">
        <v>43879.34097222222</v>
      </c>
      <c r="F38" s="102">
        <v>43879.40625</v>
      </c>
      <c r="G38" s="103">
        <v>1.5666666667093523</v>
      </c>
      <c r="H38" s="231" t="s">
        <v>83</v>
      </c>
      <c r="I38" s="101">
        <v>0</v>
      </c>
      <c r="J38" s="104" t="s">
        <v>59</v>
      </c>
      <c r="K38" s="105" t="s">
        <v>61</v>
      </c>
    </row>
    <row r="39" spans="1:11" ht="15.75" thickBot="1" x14ac:dyDescent="0.3">
      <c r="A39" s="335"/>
      <c r="B39" s="336"/>
      <c r="C39" s="118" t="s">
        <v>36</v>
      </c>
      <c r="D39" s="118">
        <v>10</v>
      </c>
      <c r="E39" s="119">
        <v>43889.288194444445</v>
      </c>
      <c r="F39" s="119">
        <v>43889.761111111111</v>
      </c>
      <c r="G39" s="120">
        <v>11.349999999976717</v>
      </c>
      <c r="H39" s="237" t="s">
        <v>70</v>
      </c>
      <c r="I39" s="118">
        <v>0</v>
      </c>
      <c r="J39" s="121" t="s">
        <v>64</v>
      </c>
      <c r="K39" s="122" t="s">
        <v>68</v>
      </c>
    </row>
    <row r="40" spans="1:11" ht="15.75" thickTop="1" x14ac:dyDescent="0.25">
      <c r="A40" s="331" t="s">
        <v>41</v>
      </c>
      <c r="B40" s="321" t="s">
        <v>22</v>
      </c>
      <c r="C40" s="65" t="s">
        <v>47</v>
      </c>
      <c r="D40" s="65">
        <v>10</v>
      </c>
      <c r="E40" s="211">
        <v>43878.572916666664</v>
      </c>
      <c r="F40" s="211">
        <v>43878.770833333336</v>
      </c>
      <c r="G40" s="67">
        <v>4.7500000001164153</v>
      </c>
      <c r="H40" s="241" t="s">
        <v>72</v>
      </c>
      <c r="I40" s="65">
        <v>1</v>
      </c>
      <c r="J40" s="68" t="s">
        <v>71</v>
      </c>
      <c r="K40" s="69" t="s">
        <v>87</v>
      </c>
    </row>
    <row r="41" spans="1:11" x14ac:dyDescent="0.25">
      <c r="A41" s="332"/>
      <c r="B41" s="324"/>
      <c r="C41" s="70" t="s">
        <v>2</v>
      </c>
      <c r="D41" s="70">
        <v>10</v>
      </c>
      <c r="E41" s="239">
        <v>43880.311805555553</v>
      </c>
      <c r="F41" s="239">
        <v>43880.65902777778</v>
      </c>
      <c r="G41" s="72">
        <v>8.3333333334303461</v>
      </c>
      <c r="H41" s="224" t="s">
        <v>72</v>
      </c>
      <c r="I41" s="70">
        <v>1</v>
      </c>
      <c r="J41" s="73" t="s">
        <v>71</v>
      </c>
      <c r="K41" s="74" t="s">
        <v>67</v>
      </c>
    </row>
    <row r="42" spans="1:11" x14ac:dyDescent="0.25">
      <c r="A42" s="332"/>
      <c r="B42" s="324"/>
      <c r="C42" s="70" t="s">
        <v>47</v>
      </c>
      <c r="D42" s="70">
        <v>10</v>
      </c>
      <c r="E42" s="239">
        <v>43882.970833333333</v>
      </c>
      <c r="F42" s="239">
        <v>43883.495833333334</v>
      </c>
      <c r="G42" s="72">
        <v>12.600000000034925</v>
      </c>
      <c r="H42" s="224" t="s">
        <v>81</v>
      </c>
      <c r="I42" s="70">
        <v>1</v>
      </c>
      <c r="J42" s="73" t="s">
        <v>63</v>
      </c>
      <c r="K42" s="74" t="s">
        <v>67</v>
      </c>
    </row>
    <row r="43" spans="1:11" x14ac:dyDescent="0.25">
      <c r="A43" s="332"/>
      <c r="B43" s="324"/>
      <c r="C43" s="70" t="s">
        <v>2</v>
      </c>
      <c r="D43" s="70">
        <v>6</v>
      </c>
      <c r="E43" s="239">
        <v>43883.715277777781</v>
      </c>
      <c r="F43" s="239">
        <v>43883.732638888891</v>
      </c>
      <c r="G43" s="72">
        <v>0.41666666662786156</v>
      </c>
      <c r="H43" s="224" t="s">
        <v>81</v>
      </c>
      <c r="I43" s="70">
        <v>1</v>
      </c>
      <c r="J43" s="73" t="s">
        <v>63</v>
      </c>
      <c r="K43" s="74" t="s">
        <v>67</v>
      </c>
    </row>
    <row r="44" spans="1:11" x14ac:dyDescent="0.25">
      <c r="A44" s="332"/>
      <c r="B44" s="324"/>
      <c r="C44" s="70" t="s">
        <v>2</v>
      </c>
      <c r="D44" s="70">
        <v>6</v>
      </c>
      <c r="E44" s="239">
        <v>43883.715277777781</v>
      </c>
      <c r="F44" s="239">
        <v>43884.68472222222</v>
      </c>
      <c r="G44" s="72">
        <v>23.266666666546371</v>
      </c>
      <c r="H44" s="224" t="s">
        <v>81</v>
      </c>
      <c r="I44" s="70">
        <v>1</v>
      </c>
      <c r="J44" s="73" t="s">
        <v>63</v>
      </c>
      <c r="K44" s="74" t="s">
        <v>67</v>
      </c>
    </row>
    <row r="45" spans="1:11" ht="15.75" thickBot="1" x14ac:dyDescent="0.3">
      <c r="A45" s="332"/>
      <c r="B45" s="323"/>
      <c r="C45" s="85" t="s">
        <v>2</v>
      </c>
      <c r="D45" s="85">
        <v>10</v>
      </c>
      <c r="E45" s="240">
        <v>43883.777083333334</v>
      </c>
      <c r="F45" s="240">
        <v>43883.943055555559</v>
      </c>
      <c r="G45" s="86">
        <v>3.9833333333954215</v>
      </c>
      <c r="H45" s="225" t="s">
        <v>81</v>
      </c>
      <c r="I45" s="85">
        <v>1</v>
      </c>
      <c r="J45" s="87" t="s">
        <v>63</v>
      </c>
      <c r="K45" s="88" t="s">
        <v>67</v>
      </c>
    </row>
    <row r="46" spans="1:11" x14ac:dyDescent="0.25">
      <c r="A46" s="332"/>
      <c r="B46" s="325" t="s">
        <v>48</v>
      </c>
      <c r="C46" s="80" t="s">
        <v>2</v>
      </c>
      <c r="D46" s="80">
        <v>10</v>
      </c>
      <c r="E46" s="210">
        <v>43865.80972222222</v>
      </c>
      <c r="F46" s="210">
        <v>43865.890972222223</v>
      </c>
      <c r="G46" s="82">
        <v>1.9500000000698492</v>
      </c>
      <c r="H46" s="223" t="s">
        <v>81</v>
      </c>
      <c r="I46" s="80">
        <v>1</v>
      </c>
      <c r="J46" s="83" t="s">
        <v>63</v>
      </c>
      <c r="K46" s="84" t="s">
        <v>67</v>
      </c>
    </row>
    <row r="47" spans="1:11" ht="15.75" thickBot="1" x14ac:dyDescent="0.3">
      <c r="A47" s="332"/>
      <c r="B47" s="323"/>
      <c r="C47" s="85" t="s">
        <v>46</v>
      </c>
      <c r="D47" s="85">
        <v>10</v>
      </c>
      <c r="E47" s="240">
        <v>43878.758333333331</v>
      </c>
      <c r="F47" s="240">
        <v>43878.813888888886</v>
      </c>
      <c r="G47" s="86">
        <v>1.3333333333139308</v>
      </c>
      <c r="H47" s="225" t="s">
        <v>83</v>
      </c>
      <c r="I47" s="85">
        <v>0</v>
      </c>
      <c r="J47" s="87" t="s">
        <v>59</v>
      </c>
      <c r="K47" s="88" t="s">
        <v>61</v>
      </c>
    </row>
    <row r="48" spans="1:11" x14ac:dyDescent="0.25">
      <c r="A48" s="332"/>
      <c r="B48" s="325" t="s">
        <v>49</v>
      </c>
      <c r="C48" s="80" t="s">
        <v>2</v>
      </c>
      <c r="D48" s="80">
        <v>10</v>
      </c>
      <c r="E48" s="210">
        <v>43879.113888888889</v>
      </c>
      <c r="F48" s="210">
        <v>43879.216666666667</v>
      </c>
      <c r="G48" s="82">
        <v>2.4666666666744277</v>
      </c>
      <c r="H48" s="223" t="s">
        <v>66</v>
      </c>
      <c r="I48" s="80">
        <v>1</v>
      </c>
      <c r="J48" s="83" t="s">
        <v>59</v>
      </c>
      <c r="K48" s="84" t="s">
        <v>61</v>
      </c>
    </row>
    <row r="49" spans="1:11" x14ac:dyDescent="0.25">
      <c r="A49" s="332"/>
      <c r="B49" s="342"/>
      <c r="C49" s="70" t="s">
        <v>2</v>
      </c>
      <c r="D49" s="70">
        <v>10</v>
      </c>
      <c r="E49" s="239">
        <v>43883.753472222219</v>
      </c>
      <c r="F49" s="239">
        <v>43883.797222222223</v>
      </c>
      <c r="G49" s="72">
        <v>1.0500000001047738</v>
      </c>
      <c r="H49" s="224" t="s">
        <v>81</v>
      </c>
      <c r="I49" s="70">
        <v>1</v>
      </c>
      <c r="J49" s="73" t="s">
        <v>63</v>
      </c>
      <c r="K49" s="74" t="s">
        <v>67</v>
      </c>
    </row>
    <row r="50" spans="1:11" x14ac:dyDescent="0.25">
      <c r="A50" s="332"/>
      <c r="B50" s="342"/>
      <c r="C50" s="70" t="s">
        <v>2</v>
      </c>
      <c r="D50" s="70">
        <v>10</v>
      </c>
      <c r="E50" s="239">
        <v>43883.753472222219</v>
      </c>
      <c r="F50" s="239">
        <v>43884.533333333333</v>
      </c>
      <c r="G50" s="72">
        <v>18.716666666732635</v>
      </c>
      <c r="H50" s="224" t="s">
        <v>81</v>
      </c>
      <c r="I50" s="70">
        <v>1</v>
      </c>
      <c r="J50" s="73" t="s">
        <v>63</v>
      </c>
      <c r="K50" s="74" t="s">
        <v>67</v>
      </c>
    </row>
    <row r="51" spans="1:11" ht="15.75" thickBot="1" x14ac:dyDescent="0.3">
      <c r="A51" s="332"/>
      <c r="B51" s="323"/>
      <c r="C51" s="85" t="s">
        <v>2</v>
      </c>
      <c r="D51" s="85">
        <v>10</v>
      </c>
      <c r="E51" s="240">
        <v>43887.673611111109</v>
      </c>
      <c r="F51" s="240">
        <v>43887.791666666664</v>
      </c>
      <c r="G51" s="86">
        <v>2.8333333333139308</v>
      </c>
      <c r="H51" s="225" t="s">
        <v>81</v>
      </c>
      <c r="I51" s="85">
        <v>1</v>
      </c>
      <c r="J51" s="87" t="s">
        <v>63</v>
      </c>
      <c r="K51" s="88" t="s">
        <v>67</v>
      </c>
    </row>
    <row r="52" spans="1:11" x14ac:dyDescent="0.25">
      <c r="A52" s="332"/>
      <c r="B52" s="325" t="s">
        <v>50</v>
      </c>
      <c r="C52" s="80" t="s">
        <v>2</v>
      </c>
      <c r="D52" s="80">
        <v>10</v>
      </c>
      <c r="E52" s="210">
        <v>43867.614583333336</v>
      </c>
      <c r="F52" s="210">
        <v>43867.647222222222</v>
      </c>
      <c r="G52" s="82">
        <v>0.78333333326736465</v>
      </c>
      <c r="H52" s="223" t="s">
        <v>83</v>
      </c>
      <c r="I52" s="80">
        <v>0</v>
      </c>
      <c r="J52" s="83" t="s">
        <v>59</v>
      </c>
      <c r="K52" s="84" t="s">
        <v>61</v>
      </c>
    </row>
    <row r="53" spans="1:11" x14ac:dyDescent="0.25">
      <c r="A53" s="332"/>
      <c r="B53" s="322"/>
      <c r="C53" s="70" t="s">
        <v>2</v>
      </c>
      <c r="D53" s="70">
        <v>10</v>
      </c>
      <c r="E53" s="239">
        <v>43871.468055555553</v>
      </c>
      <c r="F53" s="239">
        <v>43871.5</v>
      </c>
      <c r="G53" s="72">
        <v>0.76666666672099382</v>
      </c>
      <c r="H53" s="224" t="s">
        <v>83</v>
      </c>
      <c r="I53" s="70">
        <v>0</v>
      </c>
      <c r="J53" s="73" t="s">
        <v>59</v>
      </c>
      <c r="K53" s="74" t="s">
        <v>61</v>
      </c>
    </row>
    <row r="54" spans="1:11" x14ac:dyDescent="0.25">
      <c r="A54" s="332"/>
      <c r="B54" s="322"/>
      <c r="C54" s="70" t="s">
        <v>2</v>
      </c>
      <c r="D54" s="70">
        <v>10</v>
      </c>
      <c r="E54" s="239">
        <v>43879.319444444445</v>
      </c>
      <c r="F54" s="239">
        <v>43879.428472222222</v>
      </c>
      <c r="G54" s="72">
        <v>2.6166666666395031</v>
      </c>
      <c r="H54" s="224" t="s">
        <v>72</v>
      </c>
      <c r="I54" s="70">
        <v>1</v>
      </c>
      <c r="J54" s="73" t="s">
        <v>71</v>
      </c>
      <c r="K54" s="74" t="s">
        <v>67</v>
      </c>
    </row>
    <row r="55" spans="1:11" x14ac:dyDescent="0.25">
      <c r="A55" s="332"/>
      <c r="B55" s="322"/>
      <c r="C55" s="70" t="s">
        <v>2</v>
      </c>
      <c r="D55" s="70">
        <v>10</v>
      </c>
      <c r="E55" s="239">
        <v>43879.748611111114</v>
      </c>
      <c r="F55" s="239">
        <v>43880.609722222223</v>
      </c>
      <c r="G55" s="72">
        <v>20.666666666627862</v>
      </c>
      <c r="H55" s="224" t="s">
        <v>83</v>
      </c>
      <c r="I55" s="70">
        <v>0</v>
      </c>
      <c r="J55" s="73" t="s">
        <v>59</v>
      </c>
      <c r="K55" s="74" t="s">
        <v>61</v>
      </c>
    </row>
    <row r="56" spans="1:11" x14ac:dyDescent="0.25">
      <c r="A56" s="332"/>
      <c r="B56" s="322"/>
      <c r="C56" s="70" t="s">
        <v>2</v>
      </c>
      <c r="D56" s="70">
        <v>10</v>
      </c>
      <c r="E56" s="239">
        <v>43884.152777777781</v>
      </c>
      <c r="F56" s="239">
        <v>43884.390972222223</v>
      </c>
      <c r="G56" s="72">
        <v>5.71666666661622</v>
      </c>
      <c r="H56" s="224" t="s">
        <v>81</v>
      </c>
      <c r="I56" s="70">
        <v>1</v>
      </c>
      <c r="J56" s="73" t="s">
        <v>63</v>
      </c>
      <c r="K56" s="74" t="s">
        <v>67</v>
      </c>
    </row>
    <row r="57" spans="1:11" ht="15.75" thickBot="1" x14ac:dyDescent="0.3">
      <c r="A57" s="337"/>
      <c r="B57" s="326"/>
      <c r="C57" s="75" t="s">
        <v>2</v>
      </c>
      <c r="D57" s="75">
        <v>10</v>
      </c>
      <c r="E57" s="277">
        <v>43884.295138888891</v>
      </c>
      <c r="F57" s="277">
        <v>43884.513888888891</v>
      </c>
      <c r="G57" s="77">
        <v>5.25</v>
      </c>
      <c r="H57" s="226" t="s">
        <v>83</v>
      </c>
      <c r="I57" s="75">
        <v>0</v>
      </c>
      <c r="J57" s="78" t="s">
        <v>59</v>
      </c>
      <c r="K57" s="79" t="s">
        <v>61</v>
      </c>
    </row>
    <row r="58" spans="1:11" ht="15.75" thickTop="1" x14ac:dyDescent="0.25">
      <c r="A58" s="339" t="s">
        <v>44</v>
      </c>
      <c r="B58" s="330" t="s">
        <v>26</v>
      </c>
      <c r="C58" s="286" t="s">
        <v>2</v>
      </c>
      <c r="D58" s="44">
        <v>10</v>
      </c>
      <c r="E58" s="373">
        <v>43871.263888888891</v>
      </c>
      <c r="F58" s="373">
        <v>43871.291666666664</v>
      </c>
      <c r="G58" s="288">
        <v>0.6666666665696539</v>
      </c>
      <c r="H58" s="289" t="s">
        <v>83</v>
      </c>
      <c r="I58" s="286">
        <v>0</v>
      </c>
      <c r="J58" s="290" t="s">
        <v>59</v>
      </c>
      <c r="K58" s="380" t="s">
        <v>61</v>
      </c>
    </row>
    <row r="59" spans="1:11" x14ac:dyDescent="0.25">
      <c r="A59" s="339"/>
      <c r="B59" s="309"/>
      <c r="C59" s="101" t="s">
        <v>36</v>
      </c>
      <c r="D59" s="162">
        <v>6</v>
      </c>
      <c r="E59" s="194">
        <v>43876.607638888891</v>
      </c>
      <c r="F59" s="194">
        <v>43876.62777777778</v>
      </c>
      <c r="G59" s="103">
        <v>0.48333333333721384</v>
      </c>
      <c r="H59" s="231" t="s">
        <v>85</v>
      </c>
      <c r="I59" s="101">
        <v>1</v>
      </c>
      <c r="J59" s="104" t="s">
        <v>59</v>
      </c>
      <c r="K59" s="213" t="s">
        <v>61</v>
      </c>
    </row>
    <row r="60" spans="1:11" x14ac:dyDescent="0.25">
      <c r="A60" s="339"/>
      <c r="B60" s="309"/>
      <c r="C60" s="101" t="s">
        <v>2</v>
      </c>
      <c r="D60" s="162">
        <v>10</v>
      </c>
      <c r="E60" s="194">
        <v>43878.218055555553</v>
      </c>
      <c r="F60" s="194">
        <v>43878.603472222225</v>
      </c>
      <c r="G60" s="103">
        <v>9.2500000001164153</v>
      </c>
      <c r="H60" s="231" t="s">
        <v>86</v>
      </c>
      <c r="I60" s="101">
        <v>1</v>
      </c>
      <c r="J60" s="104" t="s">
        <v>71</v>
      </c>
      <c r="K60" s="213" t="s">
        <v>73</v>
      </c>
    </row>
    <row r="61" spans="1:11" x14ac:dyDescent="0.25">
      <c r="A61" s="339"/>
      <c r="B61" s="309"/>
      <c r="C61" s="101" t="s">
        <v>2</v>
      </c>
      <c r="D61" s="162">
        <v>6</v>
      </c>
      <c r="E61" s="194">
        <v>43878.497916666667</v>
      </c>
      <c r="F61" s="194">
        <v>43878.585416666669</v>
      </c>
      <c r="G61" s="103">
        <v>2.1000000000349246</v>
      </c>
      <c r="H61" s="231" t="s">
        <v>81</v>
      </c>
      <c r="I61" s="101">
        <v>1</v>
      </c>
      <c r="J61" s="104" t="s">
        <v>63</v>
      </c>
      <c r="K61" s="213" t="s">
        <v>67</v>
      </c>
    </row>
    <row r="62" spans="1:11" x14ac:dyDescent="0.25">
      <c r="A62" s="339"/>
      <c r="B62" s="309"/>
      <c r="C62" s="101" t="s">
        <v>2</v>
      </c>
      <c r="D62" s="162">
        <v>6</v>
      </c>
      <c r="E62" s="194">
        <v>43878.952777777777</v>
      </c>
      <c r="F62" s="194">
        <v>43879.020833333336</v>
      </c>
      <c r="G62" s="103">
        <v>1.6333333334187046</v>
      </c>
      <c r="H62" s="231" t="s">
        <v>81</v>
      </c>
      <c r="I62" s="101">
        <v>1</v>
      </c>
      <c r="J62" s="104" t="s">
        <v>63</v>
      </c>
      <c r="K62" s="213" t="s">
        <v>67</v>
      </c>
    </row>
    <row r="63" spans="1:11" x14ac:dyDescent="0.25">
      <c r="A63" s="339"/>
      <c r="B63" s="309"/>
      <c r="C63" s="101" t="s">
        <v>2</v>
      </c>
      <c r="D63" s="162">
        <v>10</v>
      </c>
      <c r="E63" s="194">
        <v>43879.15625</v>
      </c>
      <c r="F63" s="194">
        <v>43879.646527777775</v>
      </c>
      <c r="G63" s="103">
        <v>11.766666666604578</v>
      </c>
      <c r="H63" s="231" t="s">
        <v>83</v>
      </c>
      <c r="I63" s="101">
        <v>0</v>
      </c>
      <c r="J63" s="104" t="s">
        <v>59</v>
      </c>
      <c r="K63" s="213" t="s">
        <v>61</v>
      </c>
    </row>
    <row r="64" spans="1:11" x14ac:dyDescent="0.25">
      <c r="A64" s="339"/>
      <c r="B64" s="309"/>
      <c r="C64" s="101" t="s">
        <v>2</v>
      </c>
      <c r="D64" s="162">
        <v>6</v>
      </c>
      <c r="E64" s="194">
        <v>43881.773611111108</v>
      </c>
      <c r="F64" s="194">
        <v>43881.788888888892</v>
      </c>
      <c r="G64" s="103">
        <v>0.36666666681412607</v>
      </c>
      <c r="H64" s="231" t="s">
        <v>83</v>
      </c>
      <c r="I64" s="101">
        <v>0</v>
      </c>
      <c r="J64" s="104" t="s">
        <v>59</v>
      </c>
      <c r="K64" s="213" t="s">
        <v>61</v>
      </c>
    </row>
    <row r="65" spans="1:11" x14ac:dyDescent="0.25">
      <c r="A65" s="339"/>
      <c r="B65" s="309"/>
      <c r="C65" s="101" t="s">
        <v>2</v>
      </c>
      <c r="D65" s="162">
        <v>6</v>
      </c>
      <c r="E65" s="194">
        <v>43883.661805555559</v>
      </c>
      <c r="F65" s="194">
        <v>43883.703472222223</v>
      </c>
      <c r="G65" s="103">
        <v>0.99999999994179234</v>
      </c>
      <c r="H65" s="231" t="s">
        <v>81</v>
      </c>
      <c r="I65" s="101">
        <v>1</v>
      </c>
      <c r="J65" s="104" t="s">
        <v>63</v>
      </c>
      <c r="K65" s="213" t="s">
        <v>67</v>
      </c>
    </row>
    <row r="66" spans="1:11" x14ac:dyDescent="0.25">
      <c r="A66" s="339"/>
      <c r="B66" s="309"/>
      <c r="C66" s="101" t="s">
        <v>2</v>
      </c>
      <c r="D66" s="162">
        <v>10</v>
      </c>
      <c r="E66" s="194">
        <v>43883.679166666669</v>
      </c>
      <c r="F66" s="194">
        <v>43883.731249999997</v>
      </c>
      <c r="G66" s="103">
        <v>1.2499999998835847</v>
      </c>
      <c r="H66" s="231" t="s">
        <v>83</v>
      </c>
      <c r="I66" s="101">
        <v>0</v>
      </c>
      <c r="J66" s="104" t="s">
        <v>59</v>
      </c>
      <c r="K66" s="213" t="s">
        <v>61</v>
      </c>
    </row>
    <row r="67" spans="1:11" ht="15.75" thickBot="1" x14ac:dyDescent="0.3">
      <c r="A67" s="339"/>
      <c r="B67" s="310"/>
      <c r="C67" s="52" t="s">
        <v>2</v>
      </c>
      <c r="D67" s="196">
        <v>6</v>
      </c>
      <c r="E67" s="197">
        <v>43883.864583333336</v>
      </c>
      <c r="F67" s="197">
        <v>43883.88958333333</v>
      </c>
      <c r="G67" s="54">
        <v>0.59999999986030161</v>
      </c>
      <c r="H67" s="232" t="s">
        <v>81</v>
      </c>
      <c r="I67" s="52">
        <v>1</v>
      </c>
      <c r="J67" s="55" t="s">
        <v>63</v>
      </c>
      <c r="K67" s="200" t="s">
        <v>67</v>
      </c>
    </row>
    <row r="68" spans="1:11" x14ac:dyDescent="0.25">
      <c r="A68" s="339"/>
      <c r="B68" s="329" t="s">
        <v>45</v>
      </c>
      <c r="C68" s="48" t="s">
        <v>47</v>
      </c>
      <c r="D68" s="47">
        <v>0.4</v>
      </c>
      <c r="E68" s="46">
        <v>43870.340277777781</v>
      </c>
      <c r="F68" s="46">
        <v>43870.378472222219</v>
      </c>
      <c r="G68" s="50">
        <v>0.91666666651144624</v>
      </c>
      <c r="H68" s="230" t="s">
        <v>60</v>
      </c>
      <c r="I68" s="48">
        <v>0</v>
      </c>
      <c r="J68" s="51" t="s">
        <v>59</v>
      </c>
      <c r="K68" s="64" t="s">
        <v>61</v>
      </c>
    </row>
    <row r="69" spans="1:11" x14ac:dyDescent="0.25">
      <c r="A69" s="339"/>
      <c r="B69" s="309"/>
      <c r="C69" s="101" t="s">
        <v>47</v>
      </c>
      <c r="D69" s="162">
        <v>6</v>
      </c>
      <c r="E69" s="194">
        <v>43872.506944444445</v>
      </c>
      <c r="F69" s="194">
        <v>43872.545138888891</v>
      </c>
      <c r="G69" s="103">
        <v>0.91666666668606922</v>
      </c>
      <c r="H69" s="231" t="s">
        <v>62</v>
      </c>
      <c r="I69" s="101">
        <v>1</v>
      </c>
      <c r="J69" s="104" t="s">
        <v>59</v>
      </c>
      <c r="K69" s="213" t="s">
        <v>61</v>
      </c>
    </row>
    <row r="70" spans="1:11" ht="15.75" thickBot="1" x14ac:dyDescent="0.3">
      <c r="A70" s="339"/>
      <c r="B70" s="310"/>
      <c r="C70" s="52" t="s">
        <v>2</v>
      </c>
      <c r="D70" s="196">
        <v>0.4</v>
      </c>
      <c r="E70" s="197">
        <v>43883.883333333331</v>
      </c>
      <c r="F70" s="197">
        <v>43883.905555555553</v>
      </c>
      <c r="G70" s="54">
        <v>0.53333333332557231</v>
      </c>
      <c r="H70" s="232" t="s">
        <v>81</v>
      </c>
      <c r="I70" s="52">
        <v>1</v>
      </c>
      <c r="J70" s="55" t="s">
        <v>63</v>
      </c>
      <c r="K70" s="200" t="s">
        <v>67</v>
      </c>
    </row>
    <row r="71" spans="1:11" x14ac:dyDescent="0.25">
      <c r="A71" s="339"/>
      <c r="B71" s="319" t="s">
        <v>27</v>
      </c>
      <c r="C71" s="47" t="s">
        <v>36</v>
      </c>
      <c r="D71" s="47">
        <v>10</v>
      </c>
      <c r="E71" s="46">
        <v>43865.215277777781</v>
      </c>
      <c r="F71" s="46">
        <v>43865.24722222222</v>
      </c>
      <c r="G71" s="50">
        <v>0.76666666654637083</v>
      </c>
      <c r="H71" s="230" t="s">
        <v>65</v>
      </c>
      <c r="I71" s="48">
        <v>1</v>
      </c>
      <c r="J71" s="51" t="s">
        <v>64</v>
      </c>
      <c r="K71" s="64" t="s">
        <v>68</v>
      </c>
    </row>
    <row r="72" spans="1:11" x14ac:dyDescent="0.25">
      <c r="A72" s="339"/>
      <c r="B72" s="341"/>
      <c r="C72" s="162" t="s">
        <v>36</v>
      </c>
      <c r="D72" s="162">
        <v>10</v>
      </c>
      <c r="E72" s="194">
        <v>43870.047222222223</v>
      </c>
      <c r="F72" s="194">
        <v>43870.279861111114</v>
      </c>
      <c r="G72" s="103">
        <v>5.5833333333721384</v>
      </c>
      <c r="H72" s="231" t="s">
        <v>65</v>
      </c>
      <c r="I72" s="101">
        <v>1</v>
      </c>
      <c r="J72" s="104" t="s">
        <v>64</v>
      </c>
      <c r="K72" s="213" t="s">
        <v>68</v>
      </c>
    </row>
    <row r="73" spans="1:11" x14ac:dyDescent="0.25">
      <c r="A73" s="339"/>
      <c r="B73" s="341"/>
      <c r="C73" s="162" t="s">
        <v>2</v>
      </c>
      <c r="D73" s="162">
        <v>10</v>
      </c>
      <c r="E73" s="194">
        <v>43871.451388888891</v>
      </c>
      <c r="F73" s="194">
        <v>43871.513888888891</v>
      </c>
      <c r="G73" s="103">
        <v>1.5</v>
      </c>
      <c r="H73" s="231" t="s">
        <v>83</v>
      </c>
      <c r="I73" s="101">
        <v>0</v>
      </c>
      <c r="J73" s="104" t="s">
        <v>59</v>
      </c>
      <c r="K73" s="213" t="s">
        <v>61</v>
      </c>
    </row>
    <row r="74" spans="1:11" x14ac:dyDescent="0.25">
      <c r="A74" s="339"/>
      <c r="B74" s="341"/>
      <c r="C74" s="162" t="s">
        <v>2</v>
      </c>
      <c r="D74" s="162">
        <v>10</v>
      </c>
      <c r="E74" s="194">
        <v>43872.065972222219</v>
      </c>
      <c r="F74" s="194">
        <v>43872.097916666666</v>
      </c>
      <c r="G74" s="103">
        <v>0.76666666672099382</v>
      </c>
      <c r="H74" s="231" t="s">
        <v>60</v>
      </c>
      <c r="I74" s="101">
        <v>0</v>
      </c>
      <c r="J74" s="104" t="s">
        <v>59</v>
      </c>
      <c r="K74" s="213" t="s">
        <v>61</v>
      </c>
    </row>
    <row r="75" spans="1:11" x14ac:dyDescent="0.25">
      <c r="A75" s="339"/>
      <c r="B75" s="341"/>
      <c r="C75" s="162" t="s">
        <v>46</v>
      </c>
      <c r="D75" s="162">
        <v>10</v>
      </c>
      <c r="E75" s="194">
        <v>43873.646527777775</v>
      </c>
      <c r="F75" s="194">
        <v>43873.802777777775</v>
      </c>
      <c r="G75" s="103">
        <v>3.75</v>
      </c>
      <c r="H75" s="231" t="s">
        <v>83</v>
      </c>
      <c r="I75" s="101">
        <v>0</v>
      </c>
      <c r="J75" s="104" t="s">
        <v>59</v>
      </c>
      <c r="K75" s="213" t="s">
        <v>61</v>
      </c>
    </row>
    <row r="76" spans="1:11" x14ac:dyDescent="0.25">
      <c r="A76" s="339"/>
      <c r="B76" s="341"/>
      <c r="C76" s="162" t="s">
        <v>46</v>
      </c>
      <c r="D76" s="162">
        <v>10</v>
      </c>
      <c r="E76" s="194">
        <v>43873.646527777775</v>
      </c>
      <c r="F76" s="194">
        <v>43873.802777777775</v>
      </c>
      <c r="G76" s="103">
        <v>3.75</v>
      </c>
      <c r="H76" s="231" t="s">
        <v>83</v>
      </c>
      <c r="I76" s="101">
        <v>0</v>
      </c>
      <c r="J76" s="104" t="s">
        <v>59</v>
      </c>
      <c r="K76" s="213" t="s">
        <v>61</v>
      </c>
    </row>
    <row r="77" spans="1:11" x14ac:dyDescent="0.25">
      <c r="A77" s="339"/>
      <c r="B77" s="341"/>
      <c r="C77" s="162" t="s">
        <v>2</v>
      </c>
      <c r="D77" s="162">
        <v>10</v>
      </c>
      <c r="E77" s="194">
        <v>43878.519444444442</v>
      </c>
      <c r="F77" s="194">
        <v>43878.589583333334</v>
      </c>
      <c r="G77" s="103">
        <v>1.683333333407063</v>
      </c>
      <c r="H77" s="231" t="s">
        <v>81</v>
      </c>
      <c r="I77" s="101">
        <v>1</v>
      </c>
      <c r="J77" s="104" t="s">
        <v>63</v>
      </c>
      <c r="K77" s="213" t="s">
        <v>67</v>
      </c>
    </row>
    <row r="78" spans="1:11" x14ac:dyDescent="0.25">
      <c r="A78" s="339"/>
      <c r="B78" s="341"/>
      <c r="C78" s="162" t="s">
        <v>36</v>
      </c>
      <c r="D78" s="162">
        <v>6</v>
      </c>
      <c r="E78" s="194">
        <v>43879.827777777777</v>
      </c>
      <c r="F78" s="194">
        <v>43879.923611111109</v>
      </c>
      <c r="G78" s="103">
        <v>2.2999999999883585</v>
      </c>
      <c r="H78" s="231" t="s">
        <v>65</v>
      </c>
      <c r="I78" s="101">
        <v>1</v>
      </c>
      <c r="J78" s="104" t="s">
        <v>64</v>
      </c>
      <c r="K78" s="213" t="s">
        <v>68</v>
      </c>
    </row>
    <row r="79" spans="1:11" ht="15.75" thickBot="1" x14ac:dyDescent="0.3">
      <c r="A79" s="340"/>
      <c r="B79" s="320"/>
      <c r="C79" s="217" t="s">
        <v>2</v>
      </c>
      <c r="D79" s="217">
        <v>10</v>
      </c>
      <c r="E79" s="218">
        <v>43879.853472222225</v>
      </c>
      <c r="F79" s="218">
        <v>43879.935416666667</v>
      </c>
      <c r="G79" s="120">
        <v>1.96666666661622</v>
      </c>
      <c r="H79" s="237" t="s">
        <v>88</v>
      </c>
      <c r="I79" s="118">
        <v>0</v>
      </c>
      <c r="J79" s="121" t="s">
        <v>59</v>
      </c>
      <c r="K79" s="122" t="s">
        <v>61</v>
      </c>
    </row>
    <row r="80" spans="1:11" ht="15.75" thickTop="1" x14ac:dyDescent="0.25">
      <c r="A80" s="331" t="s">
        <v>42</v>
      </c>
      <c r="B80" s="321" t="s">
        <v>52</v>
      </c>
      <c r="C80" s="65" t="s">
        <v>36</v>
      </c>
      <c r="D80" s="65">
        <v>6</v>
      </c>
      <c r="E80" s="66">
        <v>43866.572916666664</v>
      </c>
      <c r="F80" s="66">
        <v>43866.579861111109</v>
      </c>
      <c r="G80" s="67">
        <v>0.16666666668606922</v>
      </c>
      <c r="H80" s="241" t="s">
        <v>65</v>
      </c>
      <c r="I80" s="65">
        <v>1</v>
      </c>
      <c r="J80" s="68" t="s">
        <v>64</v>
      </c>
      <c r="K80" s="69" t="s">
        <v>68</v>
      </c>
    </row>
    <row r="81" spans="1:11" ht="15.75" thickBot="1" x14ac:dyDescent="0.3">
      <c r="A81" s="332"/>
      <c r="B81" s="323"/>
      <c r="C81" s="85" t="s">
        <v>36</v>
      </c>
      <c r="D81" s="85">
        <v>10</v>
      </c>
      <c r="E81" s="117">
        <v>43879.822916666664</v>
      </c>
      <c r="F81" s="117">
        <v>43879.871527777781</v>
      </c>
      <c r="G81" s="86">
        <v>1.1666666668024845</v>
      </c>
      <c r="H81" s="225" t="s">
        <v>65</v>
      </c>
      <c r="I81" s="85">
        <v>1</v>
      </c>
      <c r="J81" s="87" t="s">
        <v>64</v>
      </c>
      <c r="K81" s="88" t="s">
        <v>68</v>
      </c>
    </row>
    <row r="82" spans="1:11" x14ac:dyDescent="0.25">
      <c r="A82" s="332"/>
      <c r="B82" s="325" t="s">
        <v>53</v>
      </c>
      <c r="C82" s="80" t="s">
        <v>36</v>
      </c>
      <c r="D82" s="80">
        <v>10</v>
      </c>
      <c r="E82" s="81">
        <v>43865.190972222219</v>
      </c>
      <c r="F82" s="81">
        <v>43865.197916666664</v>
      </c>
      <c r="G82" s="82">
        <v>0.16666666668606922</v>
      </c>
      <c r="H82" s="223" t="s">
        <v>65</v>
      </c>
      <c r="I82" s="80">
        <v>1</v>
      </c>
      <c r="J82" s="83" t="s">
        <v>64</v>
      </c>
      <c r="K82" s="84" t="s">
        <v>68</v>
      </c>
    </row>
    <row r="83" spans="1:11" x14ac:dyDescent="0.25">
      <c r="A83" s="332"/>
      <c r="B83" s="324"/>
      <c r="C83" s="70" t="s">
        <v>2</v>
      </c>
      <c r="D83" s="70">
        <v>10</v>
      </c>
      <c r="E83" s="71">
        <v>43878.5</v>
      </c>
      <c r="F83" s="71">
        <v>43878.666666666664</v>
      </c>
      <c r="G83" s="72">
        <v>3.9999999999417923</v>
      </c>
      <c r="H83" s="224" t="s">
        <v>81</v>
      </c>
      <c r="I83" s="70">
        <v>1</v>
      </c>
      <c r="J83" s="73" t="s">
        <v>63</v>
      </c>
      <c r="K83" s="74" t="s">
        <v>67</v>
      </c>
    </row>
    <row r="84" spans="1:11" x14ac:dyDescent="0.25">
      <c r="A84" s="332"/>
      <c r="B84" s="324"/>
      <c r="C84" s="70" t="s">
        <v>36</v>
      </c>
      <c r="D84" s="70">
        <v>10</v>
      </c>
      <c r="E84" s="71">
        <v>43878.59375</v>
      </c>
      <c r="F84" s="71">
        <v>43878.711805555555</v>
      </c>
      <c r="G84" s="72">
        <v>2.8333333333139308</v>
      </c>
      <c r="H84" s="224" t="s">
        <v>66</v>
      </c>
      <c r="I84" s="70">
        <v>1</v>
      </c>
      <c r="J84" s="73" t="s">
        <v>59</v>
      </c>
      <c r="K84" s="74" t="s">
        <v>61</v>
      </c>
    </row>
    <row r="85" spans="1:11" x14ac:dyDescent="0.25">
      <c r="A85" s="332"/>
      <c r="B85" s="324"/>
      <c r="C85" s="70" t="s">
        <v>2</v>
      </c>
      <c r="D85" s="70">
        <v>10</v>
      </c>
      <c r="E85" s="71">
        <v>43885.84375</v>
      </c>
      <c r="F85" s="71">
        <v>43885.85833333333</v>
      </c>
      <c r="G85" s="72">
        <v>0.34999999991850927</v>
      </c>
      <c r="H85" s="224" t="s">
        <v>66</v>
      </c>
      <c r="I85" s="70">
        <v>1</v>
      </c>
      <c r="J85" s="73" t="s">
        <v>59</v>
      </c>
      <c r="K85" s="74" t="s">
        <v>61</v>
      </c>
    </row>
    <row r="86" spans="1:11" ht="15.75" thickBot="1" x14ac:dyDescent="0.3">
      <c r="A86" s="332"/>
      <c r="B86" s="323"/>
      <c r="C86" s="85" t="s">
        <v>36</v>
      </c>
      <c r="D86" s="85">
        <v>10</v>
      </c>
      <c r="E86" s="117">
        <v>43885.84375</v>
      </c>
      <c r="F86" s="117">
        <v>43885.868055555555</v>
      </c>
      <c r="G86" s="86">
        <v>0.58333333331393078</v>
      </c>
      <c r="H86" s="225" t="s">
        <v>65</v>
      </c>
      <c r="I86" s="85">
        <v>1</v>
      </c>
      <c r="J86" s="87" t="s">
        <v>64</v>
      </c>
      <c r="K86" s="88" t="s">
        <v>68</v>
      </c>
    </row>
    <row r="87" spans="1:11" x14ac:dyDescent="0.25">
      <c r="A87" s="332"/>
      <c r="B87" s="325" t="s">
        <v>51</v>
      </c>
      <c r="C87" s="80" t="s">
        <v>36</v>
      </c>
      <c r="D87" s="80">
        <v>6</v>
      </c>
      <c r="E87" s="81">
        <v>43882.149305555555</v>
      </c>
      <c r="F87" s="81">
        <v>43882.243055555555</v>
      </c>
      <c r="G87" s="82">
        <v>2.25</v>
      </c>
      <c r="H87" s="223" t="s">
        <v>65</v>
      </c>
      <c r="I87" s="80">
        <v>1</v>
      </c>
      <c r="J87" s="83" t="s">
        <v>64</v>
      </c>
      <c r="K87" s="84" t="s">
        <v>68</v>
      </c>
    </row>
    <row r="88" spans="1:11" ht="15.75" thickBot="1" x14ac:dyDescent="0.3">
      <c r="A88" s="332"/>
      <c r="B88" s="323"/>
      <c r="C88" s="85" t="s">
        <v>36</v>
      </c>
      <c r="D88" s="85">
        <v>6</v>
      </c>
      <c r="E88" s="117">
        <v>43882.149305555555</v>
      </c>
      <c r="F88" s="117">
        <v>43882.447916666664</v>
      </c>
      <c r="G88" s="86">
        <v>7.1666666666278616</v>
      </c>
      <c r="H88" s="225" t="s">
        <v>65</v>
      </c>
      <c r="I88" s="85">
        <v>1</v>
      </c>
      <c r="J88" s="87" t="s">
        <v>64</v>
      </c>
      <c r="K88" s="88" t="s">
        <v>68</v>
      </c>
    </row>
    <row r="89" spans="1:11" x14ac:dyDescent="0.25">
      <c r="A89" s="332"/>
      <c r="B89" s="325" t="s">
        <v>23</v>
      </c>
      <c r="C89" s="80" t="s">
        <v>36</v>
      </c>
      <c r="D89" s="80">
        <v>10</v>
      </c>
      <c r="E89" s="81">
        <v>43871.194444444445</v>
      </c>
      <c r="F89" s="81">
        <v>43871.289583333331</v>
      </c>
      <c r="G89" s="82">
        <v>2.2833333332673647</v>
      </c>
      <c r="H89" s="223" t="s">
        <v>81</v>
      </c>
      <c r="I89" s="80">
        <v>1</v>
      </c>
      <c r="J89" s="83" t="s">
        <v>63</v>
      </c>
      <c r="K89" s="84" t="s">
        <v>67</v>
      </c>
    </row>
    <row r="90" spans="1:11" ht="15.75" thickBot="1" x14ac:dyDescent="0.3">
      <c r="A90" s="337"/>
      <c r="B90" s="326"/>
      <c r="C90" s="75" t="s">
        <v>2</v>
      </c>
      <c r="D90" s="75">
        <v>10</v>
      </c>
      <c r="E90" s="76">
        <v>43882.71875</v>
      </c>
      <c r="F90" s="76">
        <v>43882.878472222219</v>
      </c>
      <c r="G90" s="77">
        <v>3.8333333332557231</v>
      </c>
      <c r="H90" s="226" t="s">
        <v>72</v>
      </c>
      <c r="I90" s="75">
        <v>1</v>
      </c>
      <c r="J90" s="78" t="s">
        <v>71</v>
      </c>
      <c r="K90" s="79" t="s">
        <v>67</v>
      </c>
    </row>
    <row r="91" spans="1:11" ht="15.75" thickTop="1" x14ac:dyDescent="0.25"/>
    <row r="94" spans="1:11" ht="105" customHeight="1" x14ac:dyDescent="0.25">
      <c r="A94" s="305" t="s">
        <v>39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</row>
  </sheetData>
  <autoFilter ref="A2:K90"/>
  <mergeCells count="27">
    <mergeCell ref="A19:A25"/>
    <mergeCell ref="B23:B24"/>
    <mergeCell ref="A80:A90"/>
    <mergeCell ref="B1:J1"/>
    <mergeCell ref="B5:B6"/>
    <mergeCell ref="B82:B86"/>
    <mergeCell ref="A3:A18"/>
    <mergeCell ref="B3:B4"/>
    <mergeCell ref="B8:B12"/>
    <mergeCell ref="B13:B16"/>
    <mergeCell ref="B19:B21"/>
    <mergeCell ref="A94:K94"/>
    <mergeCell ref="A26:A39"/>
    <mergeCell ref="B26:B33"/>
    <mergeCell ref="B34:B39"/>
    <mergeCell ref="A40:A57"/>
    <mergeCell ref="A58:A79"/>
    <mergeCell ref="B71:B79"/>
    <mergeCell ref="B80:B81"/>
    <mergeCell ref="B58:B67"/>
    <mergeCell ref="B68:B70"/>
    <mergeCell ref="B40:B45"/>
    <mergeCell ref="B46:B47"/>
    <mergeCell ref="B89:B90"/>
    <mergeCell ref="B48:B51"/>
    <mergeCell ref="B52:B57"/>
    <mergeCell ref="B87:B88"/>
  </mergeCells>
  <dataValidations count="5">
    <dataValidation type="list" allowBlank="1" showInputMessage="1" showErrorMessage="1" sqref="H17">
      <mc:AlternateContent xmlns:x12ac="http://schemas.microsoft.com/office/spreadsheetml/2011/1/ac" xmlns:mc="http://schemas.openxmlformats.org/markup-compatibility/2006">
        <mc:Choice Requires="x12ac">
          <x12ac:list>Ошибки персонала," Несоблюдение сроков, объемов ТО", Возд. пост. лиц, Возд. стих. явлений," Дефекты монтажа, изделия, проекта", Невыявленные причины, Неклассифицированные причины, Повреждение в сетях Ленэнерго, Повреждение в сетях потребителя</x12ac:list>
        </mc:Choice>
        <mc:Fallback>
          <formula1>"Ошибки персонала, Несоблюдение сроков, объемов ТО, Возд. пост. лиц, Возд. стих. явлений, Дефекты монтажа, изделия, проекта, Невыявленные причины, Неклассифицированные причины, Повреждение в сетях Ленэнерго, Повреждение в сетях потребителя"</formula1>
        </mc:Fallback>
      </mc:AlternateContent>
    </dataValidation>
    <dataValidation type="list" allowBlank="1" showInputMessage="1" showErrorMessage="1" sqref="C3:C90">
      <formula1>"ПС, ТП, РП, ВЛ, КЛ"</formula1>
    </dataValidation>
    <dataValidation type="list" allowBlank="1" showInputMessage="1" showErrorMessage="1" sqref="D3:D90">
      <mc:AlternateContent xmlns:x12ac="http://schemas.microsoft.com/office/spreadsheetml/2011/1/ac" xmlns:mc="http://schemas.openxmlformats.org/markup-compatibility/2006">
        <mc:Choice Requires="x12ac">
          <x12ac:list>"0,4", 6, 10, 35, 110</x12ac:list>
        </mc:Choice>
        <mc:Fallback>
          <formula1>"0,4, 6, 10, 35, 110"</formula1>
        </mc:Fallback>
      </mc:AlternateContent>
    </dataValidation>
    <dataValidation type="list" allowBlank="1" showInputMessage="1" showErrorMessage="1" sqref="I3:I90">
      <formula1>"1, 0,"</formula1>
    </dataValidation>
    <dataValidation type="list" allowBlank="1" showInputMessage="1" showErrorMessage="1" sqref="J3:J90">
      <formula1>"Кабель,Провод,Опора,Изолятор, Контакт.соед,Трансформатор,ТТ,ТН,Выключатель,Разъединитель,ВН,Рубильник,АВ,Разрядник,ОПН,-,"</formula1>
    </dataValidation>
  </dataValidations>
  <pageMargins left="0.7" right="0.7" top="0.75" bottom="0.75" header="0.3" footer="0.3"/>
  <pageSetup paperSize="9" scale="70" fitToHeight="0" orientation="landscape" r:id="rId1"/>
  <rowBreaks count="1" manualBreakCount="1">
    <brk id="3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opLeftCell="A41" zoomScale="80" zoomScaleNormal="80" workbookViewId="0">
      <selection activeCell="L59" sqref="L59:L72"/>
    </sheetView>
    <sheetView view="pageBreakPreview" topLeftCell="C1" zoomScale="60" zoomScaleNormal="100" workbookViewId="1">
      <selection activeCell="L1" sqref="L1:Q1048576"/>
    </sheetView>
  </sheetViews>
  <sheetFormatPr defaultRowHeight="15" x14ac:dyDescent="0.25"/>
  <cols>
    <col min="1" max="1" width="21.85546875" customWidth="1"/>
    <col min="2" max="2" width="15.5703125" customWidth="1"/>
    <col min="4" max="4" width="9.28515625" customWidth="1"/>
    <col min="5" max="5" width="15.28515625" bestFit="1" customWidth="1"/>
    <col min="6" max="6" width="15.5703125" customWidth="1"/>
    <col min="7" max="7" width="12.140625" style="100" customWidth="1"/>
    <col min="8" max="8" width="39.5703125" customWidth="1"/>
    <col min="9" max="9" width="10.28515625" customWidth="1"/>
    <col min="10" max="10" width="16" customWidth="1"/>
    <col min="11" max="11" width="23.42578125" customWidth="1"/>
    <col min="25" max="25" width="15.28515625" bestFit="1" customWidth="1"/>
  </cols>
  <sheetData>
    <row r="1" spans="1:15" ht="19.5" thickBot="1" x14ac:dyDescent="0.35">
      <c r="B1" s="327" t="s">
        <v>77</v>
      </c>
      <c r="C1" s="327"/>
      <c r="D1" s="327"/>
      <c r="E1" s="327"/>
      <c r="F1" s="327"/>
      <c r="G1" s="327"/>
      <c r="H1" s="327"/>
      <c r="I1" s="327"/>
      <c r="J1" s="327"/>
    </row>
    <row r="2" spans="1:15" ht="143.25" thickTop="1" thickBot="1" x14ac:dyDescent="0.3">
      <c r="A2" s="163" t="s">
        <v>3</v>
      </c>
      <c r="B2" s="164" t="s">
        <v>12</v>
      </c>
      <c r="C2" s="164" t="s">
        <v>0</v>
      </c>
      <c r="D2" s="165" t="s">
        <v>13</v>
      </c>
      <c r="E2" s="165" t="s">
        <v>14</v>
      </c>
      <c r="F2" s="165" t="s">
        <v>15</v>
      </c>
      <c r="G2" s="165" t="s">
        <v>16</v>
      </c>
      <c r="H2" s="165" t="s">
        <v>54</v>
      </c>
      <c r="I2" s="165" t="s">
        <v>38</v>
      </c>
      <c r="J2" s="165" t="s">
        <v>1</v>
      </c>
      <c r="K2" s="166" t="s">
        <v>17</v>
      </c>
      <c r="L2" s="93"/>
      <c r="M2" s="93"/>
      <c r="N2" s="93"/>
      <c r="O2" s="93"/>
    </row>
    <row r="3" spans="1:15" ht="15.75" thickTop="1" x14ac:dyDescent="0.25">
      <c r="A3" s="338" t="s">
        <v>40</v>
      </c>
      <c r="B3" s="350" t="s">
        <v>20</v>
      </c>
      <c r="C3" s="56" t="s">
        <v>36</v>
      </c>
      <c r="D3" s="56">
        <v>10</v>
      </c>
      <c r="E3" s="57">
        <v>43914.65625</v>
      </c>
      <c r="F3" s="57">
        <v>43914.739583333336</v>
      </c>
      <c r="G3" s="58">
        <v>2.0000000000582077</v>
      </c>
      <c r="H3" s="245" t="s">
        <v>81</v>
      </c>
      <c r="I3" s="56">
        <v>1</v>
      </c>
      <c r="J3" s="59" t="s">
        <v>63</v>
      </c>
      <c r="K3" s="63" t="s">
        <v>67</v>
      </c>
      <c r="L3" s="238"/>
      <c r="M3" s="238"/>
      <c r="N3" s="238"/>
      <c r="O3" s="238"/>
    </row>
    <row r="4" spans="1:15" x14ac:dyDescent="0.25">
      <c r="A4" s="339"/>
      <c r="B4" s="341"/>
      <c r="C4" s="162" t="s">
        <v>47</v>
      </c>
      <c r="D4" s="162">
        <v>10</v>
      </c>
      <c r="E4" s="194">
        <v>43915.689583333333</v>
      </c>
      <c r="F4" s="194">
        <v>43915.715277777781</v>
      </c>
      <c r="G4" s="195">
        <v>0.61666666675591841</v>
      </c>
      <c r="H4" s="228" t="s">
        <v>72</v>
      </c>
      <c r="I4" s="162">
        <v>1</v>
      </c>
      <c r="J4" s="212" t="s">
        <v>71</v>
      </c>
      <c r="K4" s="213" t="s">
        <v>87</v>
      </c>
      <c r="L4" s="253"/>
      <c r="M4" s="253"/>
      <c r="N4" s="253"/>
      <c r="O4" s="253"/>
    </row>
    <row r="5" spans="1:15" ht="15.75" thickBot="1" x14ac:dyDescent="0.3">
      <c r="A5" s="339"/>
      <c r="B5" s="351"/>
      <c r="C5" s="196" t="s">
        <v>36</v>
      </c>
      <c r="D5" s="196">
        <v>10</v>
      </c>
      <c r="E5" s="197">
        <v>43917.59652777778</v>
      </c>
      <c r="F5" s="197">
        <v>43917.711805555555</v>
      </c>
      <c r="G5" s="198">
        <v>2.77</v>
      </c>
      <c r="H5" s="233" t="s">
        <v>65</v>
      </c>
      <c r="I5" s="196">
        <v>1</v>
      </c>
      <c r="J5" s="199" t="s">
        <v>64</v>
      </c>
      <c r="K5" s="200" t="s">
        <v>68</v>
      </c>
      <c r="L5" s="253"/>
      <c r="M5" s="253"/>
      <c r="N5" s="253"/>
      <c r="O5" s="253"/>
    </row>
    <row r="6" spans="1:15" ht="15.75" thickBot="1" x14ac:dyDescent="0.3">
      <c r="A6" s="339"/>
      <c r="B6" s="346" t="s">
        <v>21</v>
      </c>
      <c r="C6" s="229" t="s">
        <v>36</v>
      </c>
      <c r="D6" s="229">
        <v>10</v>
      </c>
      <c r="E6" s="254">
        <v>43918.256249999999</v>
      </c>
      <c r="F6" s="254">
        <v>43918.352083333331</v>
      </c>
      <c r="G6" s="255">
        <v>2.2999999999999998</v>
      </c>
      <c r="H6" s="235" t="s">
        <v>65</v>
      </c>
      <c r="I6" s="229">
        <v>1</v>
      </c>
      <c r="J6" s="256" t="s">
        <v>64</v>
      </c>
      <c r="K6" s="264" t="s">
        <v>68</v>
      </c>
    </row>
    <row r="7" spans="1:15" ht="15.75" thickBot="1" x14ac:dyDescent="0.3">
      <c r="A7" s="339"/>
      <c r="B7" s="345"/>
      <c r="C7" s="229" t="s">
        <v>36</v>
      </c>
      <c r="D7" s="229">
        <v>10</v>
      </c>
      <c r="E7" s="254">
        <v>43918.446527777778</v>
      </c>
      <c r="F7" s="254">
        <v>43918.521527777775</v>
      </c>
      <c r="G7" s="255">
        <v>1.8</v>
      </c>
      <c r="H7" s="235" t="s">
        <v>65</v>
      </c>
      <c r="I7" s="229">
        <v>1</v>
      </c>
      <c r="J7" s="256" t="s">
        <v>64</v>
      </c>
      <c r="K7" s="264" t="s">
        <v>68</v>
      </c>
    </row>
    <row r="8" spans="1:15" ht="15.75" thickBot="1" x14ac:dyDescent="0.3">
      <c r="A8" s="339"/>
      <c r="B8" s="347"/>
      <c r="C8" s="229" t="s">
        <v>36</v>
      </c>
      <c r="D8" s="229">
        <v>10</v>
      </c>
      <c r="E8" s="254">
        <v>43918.452777777777</v>
      </c>
      <c r="F8" s="254">
        <v>43918.545138888891</v>
      </c>
      <c r="G8" s="255">
        <v>2.2200000000000002</v>
      </c>
      <c r="H8" s="235" t="s">
        <v>65</v>
      </c>
      <c r="I8" s="229">
        <v>1</v>
      </c>
      <c r="J8" s="256" t="s">
        <v>64</v>
      </c>
      <c r="K8" s="264" t="s">
        <v>68</v>
      </c>
    </row>
    <row r="9" spans="1:15" ht="15.75" thickBot="1" x14ac:dyDescent="0.3">
      <c r="A9" s="339"/>
      <c r="B9" s="234" t="s">
        <v>28</v>
      </c>
      <c r="C9" s="182"/>
      <c r="D9" s="182"/>
      <c r="E9" s="183"/>
      <c r="F9" s="183"/>
      <c r="G9" s="184"/>
      <c r="H9" s="185"/>
      <c r="I9" s="182"/>
      <c r="J9" s="186"/>
      <c r="K9" s="187"/>
    </row>
    <row r="10" spans="1:15" ht="15.75" thickBot="1" x14ac:dyDescent="0.3">
      <c r="A10" s="339"/>
      <c r="B10" s="346" t="s">
        <v>29</v>
      </c>
      <c r="C10" s="182" t="s">
        <v>2</v>
      </c>
      <c r="D10" s="182">
        <v>6</v>
      </c>
      <c r="E10" s="183">
        <v>43913.477083333331</v>
      </c>
      <c r="F10" s="183">
        <v>43913.484027777777</v>
      </c>
      <c r="G10" s="184">
        <v>0.16666666668606922</v>
      </c>
      <c r="H10" s="185" t="s">
        <v>66</v>
      </c>
      <c r="I10" s="182">
        <v>1</v>
      </c>
      <c r="J10" s="186" t="s">
        <v>59</v>
      </c>
      <c r="K10" s="187" t="s">
        <v>61</v>
      </c>
    </row>
    <row r="11" spans="1:15" ht="15.75" thickBot="1" x14ac:dyDescent="0.3">
      <c r="A11" s="339"/>
      <c r="B11" s="345"/>
      <c r="C11" s="182" t="s">
        <v>2</v>
      </c>
      <c r="D11" s="182">
        <v>10</v>
      </c>
      <c r="E11" s="183">
        <v>43915.628472222219</v>
      </c>
      <c r="F11" s="183">
        <v>43915.658333333333</v>
      </c>
      <c r="G11" s="184">
        <v>0.71666666673263535</v>
      </c>
      <c r="H11" s="185" t="s">
        <v>83</v>
      </c>
      <c r="I11" s="182">
        <v>0</v>
      </c>
      <c r="J11" s="186" t="s">
        <v>59</v>
      </c>
      <c r="K11" s="187" t="s">
        <v>61</v>
      </c>
    </row>
    <row r="12" spans="1:15" ht="15.75" thickBot="1" x14ac:dyDescent="0.3">
      <c r="A12" s="339"/>
      <c r="B12" s="347"/>
      <c r="C12" s="182" t="s">
        <v>36</v>
      </c>
      <c r="D12" s="182">
        <v>6</v>
      </c>
      <c r="E12" s="183">
        <v>43917.193749999999</v>
      </c>
      <c r="F12" s="183">
        <v>43917.234027777777</v>
      </c>
      <c r="G12" s="184">
        <v>0.97</v>
      </c>
      <c r="H12" s="268" t="s">
        <v>65</v>
      </c>
      <c r="I12" s="182">
        <v>1</v>
      </c>
      <c r="J12" s="186" t="s">
        <v>64</v>
      </c>
      <c r="K12" s="187" t="s">
        <v>68</v>
      </c>
    </row>
    <row r="13" spans="1:15" x14ac:dyDescent="0.25">
      <c r="A13" s="339"/>
      <c r="B13" s="329" t="s">
        <v>33</v>
      </c>
      <c r="C13" s="48" t="s">
        <v>2</v>
      </c>
      <c r="D13" s="48">
        <v>10</v>
      </c>
      <c r="E13" s="49">
        <v>43917.487500000003</v>
      </c>
      <c r="F13" s="49">
        <v>43917.661111111112</v>
      </c>
      <c r="G13" s="50">
        <v>4.1666666666278616</v>
      </c>
      <c r="H13" s="227" t="s">
        <v>66</v>
      </c>
      <c r="I13" s="48">
        <v>1</v>
      </c>
      <c r="J13" s="51" t="s">
        <v>59</v>
      </c>
      <c r="K13" s="113" t="s">
        <v>61</v>
      </c>
    </row>
    <row r="14" spans="1:15" ht="15.75" thickBot="1" x14ac:dyDescent="0.3">
      <c r="A14" s="339"/>
      <c r="B14" s="310"/>
      <c r="C14" s="52" t="s">
        <v>46</v>
      </c>
      <c r="D14" s="52">
        <v>10</v>
      </c>
      <c r="E14" s="53">
        <v>43917.505555555559</v>
      </c>
      <c r="F14" s="53">
        <v>43917.535416666666</v>
      </c>
      <c r="G14" s="54">
        <v>0.72</v>
      </c>
      <c r="H14" s="233" t="s">
        <v>66</v>
      </c>
      <c r="I14" s="52">
        <v>1</v>
      </c>
      <c r="J14" s="55" t="s">
        <v>59</v>
      </c>
      <c r="K14" s="112" t="s">
        <v>61</v>
      </c>
    </row>
    <row r="15" spans="1:15" ht="15.75" thickBot="1" x14ac:dyDescent="0.3">
      <c r="A15" s="339"/>
      <c r="B15" s="234" t="s">
        <v>34</v>
      </c>
      <c r="C15" s="182"/>
      <c r="D15" s="182"/>
      <c r="E15" s="183"/>
      <c r="F15" s="183"/>
      <c r="G15" s="184"/>
      <c r="H15" s="185"/>
      <c r="I15" s="182"/>
      <c r="J15" s="186"/>
      <c r="K15" s="187"/>
    </row>
    <row r="16" spans="1:15" ht="15.75" thickBot="1" x14ac:dyDescent="0.3">
      <c r="A16" s="339"/>
      <c r="B16" s="283" t="s">
        <v>35</v>
      </c>
      <c r="C16" s="48" t="s">
        <v>2</v>
      </c>
      <c r="D16" s="48">
        <v>10</v>
      </c>
      <c r="E16" s="49">
        <v>43906.708333333336</v>
      </c>
      <c r="F16" s="49">
        <v>43906.822916666664</v>
      </c>
      <c r="G16" s="50">
        <v>2.7499999998835847</v>
      </c>
      <c r="H16" s="227" t="s">
        <v>83</v>
      </c>
      <c r="I16" s="47">
        <v>0</v>
      </c>
      <c r="J16" s="43" t="s">
        <v>59</v>
      </c>
      <c r="K16" s="64" t="s">
        <v>61</v>
      </c>
    </row>
    <row r="17" spans="1:11" ht="15.75" thickTop="1" x14ac:dyDescent="0.25">
      <c r="A17" s="331" t="s">
        <v>43</v>
      </c>
      <c r="B17" s="321" t="s">
        <v>24</v>
      </c>
      <c r="C17" s="65" t="s">
        <v>2</v>
      </c>
      <c r="D17" s="65">
        <v>10</v>
      </c>
      <c r="E17" s="66">
        <v>43895.416666666664</v>
      </c>
      <c r="F17" s="66">
        <v>43895.59375</v>
      </c>
      <c r="G17" s="67">
        <v>4.2500000000582077</v>
      </c>
      <c r="H17" s="241" t="s">
        <v>83</v>
      </c>
      <c r="I17" s="65">
        <v>0</v>
      </c>
      <c r="J17" s="68" t="s">
        <v>59</v>
      </c>
      <c r="K17" s="69" t="s">
        <v>61</v>
      </c>
    </row>
    <row r="18" spans="1:11" x14ac:dyDescent="0.25">
      <c r="A18" s="332"/>
      <c r="B18" s="324"/>
      <c r="C18" s="70" t="s">
        <v>46</v>
      </c>
      <c r="D18" s="70">
        <v>10</v>
      </c>
      <c r="E18" s="71">
        <v>43895.475694444445</v>
      </c>
      <c r="F18" s="71">
        <v>43895.506944444445</v>
      </c>
      <c r="G18" s="72">
        <v>0.75</v>
      </c>
      <c r="H18" s="250" t="s">
        <v>83</v>
      </c>
      <c r="I18" s="70">
        <v>0</v>
      </c>
      <c r="J18" s="73" t="s">
        <v>59</v>
      </c>
      <c r="K18" s="74" t="s">
        <v>61</v>
      </c>
    </row>
    <row r="19" spans="1:11" ht="15.75" thickBot="1" x14ac:dyDescent="0.3">
      <c r="A19" s="332"/>
      <c r="B19" s="323"/>
      <c r="C19" s="85" t="s">
        <v>36</v>
      </c>
      <c r="D19" s="85">
        <v>10</v>
      </c>
      <c r="E19" s="117">
        <v>43917.4375</v>
      </c>
      <c r="F19" s="117">
        <v>43917.5</v>
      </c>
      <c r="G19" s="86">
        <v>1.5</v>
      </c>
      <c r="H19" s="252" t="s">
        <v>70</v>
      </c>
      <c r="I19" s="85">
        <v>0</v>
      </c>
      <c r="J19" s="87" t="s">
        <v>64</v>
      </c>
      <c r="K19" s="88" t="s">
        <v>68</v>
      </c>
    </row>
    <row r="20" spans="1:11" ht="15.75" thickBot="1" x14ac:dyDescent="0.3">
      <c r="A20" s="332"/>
      <c r="B20" s="269" t="s">
        <v>25</v>
      </c>
      <c r="C20" s="205"/>
      <c r="D20" s="205"/>
      <c r="E20" s="206"/>
      <c r="F20" s="206"/>
      <c r="G20" s="207"/>
      <c r="H20" s="278"/>
      <c r="I20" s="205"/>
      <c r="J20" s="208"/>
      <c r="K20" s="209"/>
    </row>
    <row r="21" spans="1:11" ht="15.75" thickBot="1" x14ac:dyDescent="0.3">
      <c r="A21" s="332"/>
      <c r="B21" s="285" t="s">
        <v>18</v>
      </c>
      <c r="C21" s="80" t="s">
        <v>36</v>
      </c>
      <c r="D21" s="80">
        <v>10</v>
      </c>
      <c r="E21" s="81">
        <v>43916.729166666664</v>
      </c>
      <c r="F21" s="81">
        <v>43916.923611111109</v>
      </c>
      <c r="G21" s="82">
        <v>4.67</v>
      </c>
      <c r="H21" s="251" t="s">
        <v>66</v>
      </c>
      <c r="I21" s="80">
        <v>1</v>
      </c>
      <c r="J21" s="83" t="s">
        <v>59</v>
      </c>
      <c r="K21" s="84" t="s">
        <v>61</v>
      </c>
    </row>
    <row r="22" spans="1:11" ht="15.75" thickBot="1" x14ac:dyDescent="0.3">
      <c r="A22" s="332"/>
      <c r="B22" s="285" t="s">
        <v>19</v>
      </c>
      <c r="C22" s="80"/>
      <c r="D22" s="80"/>
      <c r="E22" s="81"/>
      <c r="F22" s="81"/>
      <c r="G22" s="82"/>
      <c r="H22" s="251"/>
      <c r="I22" s="80"/>
      <c r="J22" s="83"/>
      <c r="K22" s="84"/>
    </row>
    <row r="23" spans="1:11" ht="15.75" thickTop="1" x14ac:dyDescent="0.25">
      <c r="A23" s="306" t="s">
        <v>30</v>
      </c>
      <c r="B23" s="308" t="s">
        <v>31</v>
      </c>
      <c r="C23" s="60" t="s">
        <v>36</v>
      </c>
      <c r="D23" s="60">
        <v>0.4</v>
      </c>
      <c r="E23" s="201">
        <v>43894.90625</v>
      </c>
      <c r="F23" s="201">
        <v>43894.957638888889</v>
      </c>
      <c r="G23" s="61">
        <v>1.2333333333372138</v>
      </c>
      <c r="H23" s="222" t="s">
        <v>69</v>
      </c>
      <c r="I23" s="60">
        <v>1</v>
      </c>
      <c r="J23" s="62" t="s">
        <v>64</v>
      </c>
      <c r="K23" s="63" t="s">
        <v>68</v>
      </c>
    </row>
    <row r="24" spans="1:11" x14ac:dyDescent="0.25">
      <c r="A24" s="307"/>
      <c r="B24" s="309"/>
      <c r="C24" s="101" t="s">
        <v>36</v>
      </c>
      <c r="D24" s="101">
        <v>0.4</v>
      </c>
      <c r="E24" s="102">
        <v>43896.40625</v>
      </c>
      <c r="F24" s="102">
        <v>43896.801388888889</v>
      </c>
      <c r="G24" s="103">
        <v>9.4833333333372138</v>
      </c>
      <c r="H24" s="231" t="s">
        <v>69</v>
      </c>
      <c r="I24" s="101">
        <v>1</v>
      </c>
      <c r="J24" s="104" t="s">
        <v>64</v>
      </c>
      <c r="K24" s="213" t="s">
        <v>68</v>
      </c>
    </row>
    <row r="25" spans="1:11" x14ac:dyDescent="0.25">
      <c r="A25" s="307"/>
      <c r="B25" s="309"/>
      <c r="C25" s="101" t="s">
        <v>2</v>
      </c>
      <c r="D25" s="101">
        <v>10</v>
      </c>
      <c r="E25" s="102">
        <v>43915.701388888891</v>
      </c>
      <c r="F25" s="102">
        <v>43915.731944444444</v>
      </c>
      <c r="G25" s="103">
        <v>0.73</v>
      </c>
      <c r="H25" s="228" t="s">
        <v>81</v>
      </c>
      <c r="I25" s="162">
        <v>1</v>
      </c>
      <c r="J25" s="212" t="s">
        <v>63</v>
      </c>
      <c r="K25" s="213" t="s">
        <v>67</v>
      </c>
    </row>
    <row r="26" spans="1:11" x14ac:dyDescent="0.25">
      <c r="A26" s="307"/>
      <c r="B26" s="309"/>
      <c r="C26" s="101" t="s">
        <v>2</v>
      </c>
      <c r="D26" s="101">
        <v>10</v>
      </c>
      <c r="E26" s="102">
        <v>43915.736111111109</v>
      </c>
      <c r="F26" s="102">
        <v>43915.970833333333</v>
      </c>
      <c r="G26" s="103">
        <v>5.63</v>
      </c>
      <c r="H26" s="228" t="s">
        <v>83</v>
      </c>
      <c r="I26" s="162">
        <v>0</v>
      </c>
      <c r="J26" s="212" t="s">
        <v>59</v>
      </c>
      <c r="K26" s="213" t="s">
        <v>61</v>
      </c>
    </row>
    <row r="27" spans="1:11" x14ac:dyDescent="0.25">
      <c r="A27" s="307"/>
      <c r="B27" s="309"/>
      <c r="C27" s="101" t="s">
        <v>46</v>
      </c>
      <c r="D27" s="101">
        <v>110</v>
      </c>
      <c r="E27" s="102">
        <v>43915.768055555556</v>
      </c>
      <c r="F27" s="102">
        <v>43915.798611111109</v>
      </c>
      <c r="G27" s="103">
        <v>0.73</v>
      </c>
      <c r="H27" s="228" t="s">
        <v>83</v>
      </c>
      <c r="I27" s="162">
        <v>0</v>
      </c>
      <c r="J27" s="212" t="s">
        <v>59</v>
      </c>
      <c r="K27" s="213" t="s">
        <v>61</v>
      </c>
    </row>
    <row r="28" spans="1:11" x14ac:dyDescent="0.25">
      <c r="A28" s="307"/>
      <c r="B28" s="309"/>
      <c r="C28" s="101" t="s">
        <v>46</v>
      </c>
      <c r="D28" s="101">
        <v>110</v>
      </c>
      <c r="E28" s="102">
        <v>43915.884722222225</v>
      </c>
      <c r="F28" s="102">
        <v>43915.884722222225</v>
      </c>
      <c r="G28" s="103">
        <v>0</v>
      </c>
      <c r="H28" s="231" t="s">
        <v>83</v>
      </c>
      <c r="I28" s="101">
        <v>0</v>
      </c>
      <c r="J28" s="104" t="s">
        <v>59</v>
      </c>
      <c r="K28" s="213" t="s">
        <v>61</v>
      </c>
    </row>
    <row r="29" spans="1:11" ht="15.75" thickBot="1" x14ac:dyDescent="0.3">
      <c r="A29" s="307"/>
      <c r="B29" s="310"/>
      <c r="C29" s="52" t="s">
        <v>46</v>
      </c>
      <c r="D29" s="52">
        <v>10</v>
      </c>
      <c r="E29" s="53">
        <v>43921.899305555555</v>
      </c>
      <c r="F29" s="53">
        <v>43921.993055555555</v>
      </c>
      <c r="G29" s="54">
        <v>2.25</v>
      </c>
      <c r="H29" s="232" t="s">
        <v>83</v>
      </c>
      <c r="I29" s="52">
        <v>0</v>
      </c>
      <c r="J29" s="55" t="s">
        <v>59</v>
      </c>
      <c r="K29" s="112" t="s">
        <v>61</v>
      </c>
    </row>
    <row r="30" spans="1:11" x14ac:dyDescent="0.25">
      <c r="A30" s="307"/>
      <c r="B30" s="329" t="s">
        <v>32</v>
      </c>
      <c r="C30" s="48" t="s">
        <v>36</v>
      </c>
      <c r="D30" s="48">
        <v>6</v>
      </c>
      <c r="E30" s="49">
        <v>43901.305555555555</v>
      </c>
      <c r="F30" s="49">
        <v>43901.354166666664</v>
      </c>
      <c r="G30" s="50">
        <v>1.1666666666278616</v>
      </c>
      <c r="H30" s="230" t="s">
        <v>83</v>
      </c>
      <c r="I30" s="48">
        <v>0</v>
      </c>
      <c r="J30" s="51" t="s">
        <v>59</v>
      </c>
      <c r="K30" s="64" t="s">
        <v>61</v>
      </c>
    </row>
    <row r="31" spans="1:11" x14ac:dyDescent="0.25">
      <c r="A31" s="307"/>
      <c r="B31" s="309"/>
      <c r="C31" s="101" t="s">
        <v>2</v>
      </c>
      <c r="D31" s="101">
        <v>6</v>
      </c>
      <c r="E31" s="102">
        <v>43909.195138888892</v>
      </c>
      <c r="F31" s="102">
        <v>43909.246527777781</v>
      </c>
      <c r="G31" s="103">
        <v>1.2333333333372138</v>
      </c>
      <c r="H31" s="231" t="s">
        <v>83</v>
      </c>
      <c r="I31" s="101">
        <v>0</v>
      </c>
      <c r="J31" s="104" t="s">
        <v>59</v>
      </c>
      <c r="K31" s="213" t="s">
        <v>61</v>
      </c>
    </row>
    <row r="32" spans="1:11" x14ac:dyDescent="0.25">
      <c r="A32" s="307"/>
      <c r="B32" s="309"/>
      <c r="C32" s="101" t="s">
        <v>47</v>
      </c>
      <c r="D32" s="101">
        <v>0.4</v>
      </c>
      <c r="E32" s="102">
        <v>43912.480555555558</v>
      </c>
      <c r="F32" s="102">
        <v>43912.579861111109</v>
      </c>
      <c r="G32" s="103">
        <v>2.3833333332440816</v>
      </c>
      <c r="H32" s="231" t="s">
        <v>69</v>
      </c>
      <c r="I32" s="101">
        <v>1</v>
      </c>
      <c r="J32" s="104" t="s">
        <v>64</v>
      </c>
      <c r="K32" s="213" t="s">
        <v>87</v>
      </c>
    </row>
    <row r="33" spans="1:11" x14ac:dyDescent="0.25">
      <c r="A33" s="307"/>
      <c r="B33" s="309"/>
      <c r="C33" s="101" t="s">
        <v>2</v>
      </c>
      <c r="D33" s="101">
        <v>10</v>
      </c>
      <c r="E33" s="102">
        <v>43913.795138888891</v>
      </c>
      <c r="F33" s="102">
        <v>43913.879166666666</v>
      </c>
      <c r="G33" s="103">
        <v>2.0166666666045785</v>
      </c>
      <c r="H33" s="231" t="s">
        <v>83</v>
      </c>
      <c r="I33" s="101">
        <v>0</v>
      </c>
      <c r="J33" s="104" t="s">
        <v>59</v>
      </c>
      <c r="K33" s="213" t="s">
        <v>61</v>
      </c>
    </row>
    <row r="34" spans="1:11" ht="15.75" thickBot="1" x14ac:dyDescent="0.3">
      <c r="A34" s="335"/>
      <c r="B34" s="336"/>
      <c r="C34" s="118" t="s">
        <v>2</v>
      </c>
      <c r="D34" s="118">
        <v>10</v>
      </c>
      <c r="E34" s="119">
        <v>43915.561111111114</v>
      </c>
      <c r="F34" s="119">
        <v>43915.695138888892</v>
      </c>
      <c r="G34" s="120">
        <v>3.2166666666744277</v>
      </c>
      <c r="H34" s="237" t="s">
        <v>81</v>
      </c>
      <c r="I34" s="118">
        <v>1</v>
      </c>
      <c r="J34" s="121" t="s">
        <v>63</v>
      </c>
      <c r="K34" s="122" t="s">
        <v>67</v>
      </c>
    </row>
    <row r="35" spans="1:11" ht="15.75" thickTop="1" x14ac:dyDescent="0.25">
      <c r="A35" s="331" t="s">
        <v>41</v>
      </c>
      <c r="B35" s="321" t="s">
        <v>22</v>
      </c>
      <c r="C35" s="65" t="s">
        <v>2</v>
      </c>
      <c r="D35" s="65">
        <v>10</v>
      </c>
      <c r="E35" s="66">
        <v>43894.885416666664</v>
      </c>
      <c r="F35" s="66">
        <v>43895.638888888891</v>
      </c>
      <c r="G35" s="67">
        <v>18.083333333430346</v>
      </c>
      <c r="H35" s="241" t="s">
        <v>72</v>
      </c>
      <c r="I35" s="65">
        <v>1</v>
      </c>
      <c r="J35" s="68" t="s">
        <v>71</v>
      </c>
      <c r="K35" s="69" t="s">
        <v>67</v>
      </c>
    </row>
    <row r="36" spans="1:11" x14ac:dyDescent="0.25">
      <c r="A36" s="332"/>
      <c r="B36" s="324"/>
      <c r="C36" s="70" t="s">
        <v>36</v>
      </c>
      <c r="D36" s="70">
        <v>6</v>
      </c>
      <c r="E36" s="71">
        <v>43895.580555555556</v>
      </c>
      <c r="F36" s="71">
        <v>43895.645833333336</v>
      </c>
      <c r="G36" s="72">
        <v>1.5666666667093523</v>
      </c>
      <c r="H36" s="224" t="s">
        <v>65</v>
      </c>
      <c r="I36" s="70">
        <v>1</v>
      </c>
      <c r="J36" s="73" t="s">
        <v>64</v>
      </c>
      <c r="K36" s="74" t="s">
        <v>68</v>
      </c>
    </row>
    <row r="37" spans="1:11" x14ac:dyDescent="0.25">
      <c r="A37" s="332"/>
      <c r="B37" s="324"/>
      <c r="C37" s="70" t="s">
        <v>36</v>
      </c>
      <c r="D37" s="70">
        <v>10</v>
      </c>
      <c r="E37" s="71">
        <v>43898.232638888891</v>
      </c>
      <c r="F37" s="71">
        <v>43898.265277777777</v>
      </c>
      <c r="G37" s="72">
        <v>0.78333333326736465</v>
      </c>
      <c r="H37" s="224" t="s">
        <v>66</v>
      </c>
      <c r="I37" s="70">
        <v>1</v>
      </c>
      <c r="J37" s="73" t="s">
        <v>59</v>
      </c>
      <c r="K37" s="74" t="s">
        <v>61</v>
      </c>
    </row>
    <row r="38" spans="1:11" x14ac:dyDescent="0.25">
      <c r="A38" s="332"/>
      <c r="B38" s="324"/>
      <c r="C38" s="70" t="s">
        <v>36</v>
      </c>
      <c r="D38" s="70">
        <v>10</v>
      </c>
      <c r="E38" s="71">
        <v>43905.313194444447</v>
      </c>
      <c r="F38" s="71">
        <v>43905.349305555559</v>
      </c>
      <c r="G38" s="72">
        <v>0.86666666669771075</v>
      </c>
      <c r="H38" s="224" t="s">
        <v>65</v>
      </c>
      <c r="I38" s="70">
        <v>1</v>
      </c>
      <c r="J38" s="73" t="s">
        <v>64</v>
      </c>
      <c r="K38" s="74" t="s">
        <v>68</v>
      </c>
    </row>
    <row r="39" spans="1:11" x14ac:dyDescent="0.25">
      <c r="A39" s="332"/>
      <c r="B39" s="324"/>
      <c r="C39" s="70" t="s">
        <v>36</v>
      </c>
      <c r="D39" s="70">
        <v>6</v>
      </c>
      <c r="E39" s="71">
        <v>43908.814583333333</v>
      </c>
      <c r="F39" s="71">
        <v>43908.886805555558</v>
      </c>
      <c r="G39" s="72">
        <v>1.7333333333954215</v>
      </c>
      <c r="H39" s="224" t="s">
        <v>65</v>
      </c>
      <c r="I39" s="70">
        <v>1</v>
      </c>
      <c r="J39" s="73" t="s">
        <v>64</v>
      </c>
      <c r="K39" s="74" t="s">
        <v>68</v>
      </c>
    </row>
    <row r="40" spans="1:11" x14ac:dyDescent="0.25">
      <c r="A40" s="332"/>
      <c r="B40" s="324"/>
      <c r="C40" s="70" t="s">
        <v>2</v>
      </c>
      <c r="D40" s="70">
        <v>10</v>
      </c>
      <c r="E40" s="71">
        <v>43915.798611111109</v>
      </c>
      <c r="F40" s="71">
        <v>43916.749305555553</v>
      </c>
      <c r="G40" s="72">
        <v>22.816666666651145</v>
      </c>
      <c r="H40" s="224" t="s">
        <v>81</v>
      </c>
      <c r="I40" s="70">
        <v>1</v>
      </c>
      <c r="J40" s="73" t="s">
        <v>63</v>
      </c>
      <c r="K40" s="74" t="s">
        <v>67</v>
      </c>
    </row>
    <row r="41" spans="1:11" ht="15.75" thickBot="1" x14ac:dyDescent="0.3">
      <c r="A41" s="332"/>
      <c r="B41" s="323"/>
      <c r="C41" s="85" t="s">
        <v>2</v>
      </c>
      <c r="D41" s="85">
        <v>0.4</v>
      </c>
      <c r="E41" s="117">
        <v>43921.777777777781</v>
      </c>
      <c r="F41" s="117">
        <v>43921.881944444445</v>
      </c>
      <c r="G41" s="86">
        <v>2.5</v>
      </c>
      <c r="H41" s="225" t="s">
        <v>81</v>
      </c>
      <c r="I41" s="85">
        <v>1</v>
      </c>
      <c r="J41" s="87" t="s">
        <v>63</v>
      </c>
      <c r="K41" s="88" t="s">
        <v>67</v>
      </c>
    </row>
    <row r="42" spans="1:11" ht="15.75" thickBot="1" x14ac:dyDescent="0.3">
      <c r="A42" s="332"/>
      <c r="B42" s="269" t="s">
        <v>48</v>
      </c>
      <c r="C42" s="205"/>
      <c r="D42" s="205"/>
      <c r="E42" s="206"/>
      <c r="F42" s="206"/>
      <c r="G42" s="207"/>
      <c r="H42" s="244"/>
      <c r="I42" s="205"/>
      <c r="J42" s="208"/>
      <c r="K42" s="209"/>
    </row>
    <row r="43" spans="1:11" ht="15.75" thickBot="1" x14ac:dyDescent="0.3">
      <c r="A43" s="332"/>
      <c r="B43" s="269" t="s">
        <v>49</v>
      </c>
      <c r="C43" s="205"/>
      <c r="D43" s="205"/>
      <c r="E43" s="206"/>
      <c r="F43" s="206"/>
      <c r="G43" s="207"/>
      <c r="H43" s="244"/>
      <c r="I43" s="205"/>
      <c r="J43" s="208"/>
      <c r="K43" s="209"/>
    </row>
    <row r="44" spans="1:11" ht="15.75" thickBot="1" x14ac:dyDescent="0.3">
      <c r="A44" s="337"/>
      <c r="B44" s="279" t="s">
        <v>50</v>
      </c>
      <c r="C44" s="188"/>
      <c r="D44" s="188"/>
      <c r="E44" s="189"/>
      <c r="F44" s="189"/>
      <c r="G44" s="190"/>
      <c r="H44" s="242"/>
      <c r="I44" s="188"/>
      <c r="J44" s="191"/>
      <c r="K44" s="192"/>
    </row>
    <row r="45" spans="1:11" ht="15.75" thickTop="1" x14ac:dyDescent="0.25">
      <c r="A45" s="338" t="s">
        <v>44</v>
      </c>
      <c r="B45" s="308" t="s">
        <v>26</v>
      </c>
      <c r="C45" s="60" t="s">
        <v>2</v>
      </c>
      <c r="D45" s="56">
        <v>6</v>
      </c>
      <c r="E45" s="57">
        <v>43906.40625</v>
      </c>
      <c r="F45" s="57">
        <v>43906.488194444442</v>
      </c>
      <c r="G45" s="58">
        <v>1.96666666661622</v>
      </c>
      <c r="H45" s="245" t="s">
        <v>60</v>
      </c>
      <c r="I45" s="56">
        <v>0</v>
      </c>
      <c r="J45" s="59" t="s">
        <v>59</v>
      </c>
      <c r="K45" s="63" t="s">
        <v>61</v>
      </c>
    </row>
    <row r="46" spans="1:11" x14ac:dyDescent="0.25">
      <c r="A46" s="339"/>
      <c r="B46" s="309"/>
      <c r="C46" s="101" t="s">
        <v>36</v>
      </c>
      <c r="D46" s="162">
        <v>10</v>
      </c>
      <c r="E46" s="194">
        <v>43908.45208333333</v>
      </c>
      <c r="F46" s="194">
        <v>43908.587500000001</v>
      </c>
      <c r="G46" s="195">
        <v>3.2500000001164153</v>
      </c>
      <c r="H46" s="228" t="s">
        <v>69</v>
      </c>
      <c r="I46" s="162">
        <v>1</v>
      </c>
      <c r="J46" s="212" t="s">
        <v>64</v>
      </c>
      <c r="K46" s="213" t="s">
        <v>68</v>
      </c>
    </row>
    <row r="47" spans="1:11" x14ac:dyDescent="0.25">
      <c r="A47" s="339"/>
      <c r="B47" s="309"/>
      <c r="C47" s="101" t="s">
        <v>46</v>
      </c>
      <c r="D47" s="162">
        <v>6</v>
      </c>
      <c r="E47" s="194">
        <v>43914.621527777781</v>
      </c>
      <c r="F47" s="194">
        <v>43914.629861111112</v>
      </c>
      <c r="G47" s="195">
        <v>0.19999999995343387</v>
      </c>
      <c r="H47" s="228" t="s">
        <v>89</v>
      </c>
      <c r="I47" s="162">
        <v>1</v>
      </c>
      <c r="J47" s="212" t="s">
        <v>59</v>
      </c>
      <c r="K47" s="213" t="s">
        <v>61</v>
      </c>
    </row>
    <row r="48" spans="1:11" ht="15.75" thickBot="1" x14ac:dyDescent="0.3">
      <c r="A48" s="339"/>
      <c r="B48" s="310"/>
      <c r="C48" s="52" t="s">
        <v>2</v>
      </c>
      <c r="D48" s="196">
        <v>0.4</v>
      </c>
      <c r="E48" s="197">
        <v>43915.388888888891</v>
      </c>
      <c r="F48" s="197">
        <v>43915.447916666664</v>
      </c>
      <c r="G48" s="198">
        <v>1.4166666665696539</v>
      </c>
      <c r="H48" s="233" t="s">
        <v>60</v>
      </c>
      <c r="I48" s="196">
        <v>0</v>
      </c>
      <c r="J48" s="199" t="s">
        <v>59</v>
      </c>
      <c r="K48" s="200" t="s">
        <v>61</v>
      </c>
    </row>
    <row r="49" spans="1:11" x14ac:dyDescent="0.25">
      <c r="A49" s="339"/>
      <c r="B49" s="329" t="s">
        <v>45</v>
      </c>
      <c r="C49" s="48" t="s">
        <v>2</v>
      </c>
      <c r="D49" s="47">
        <v>0.4</v>
      </c>
      <c r="E49" s="46">
        <v>43894.986805555556</v>
      </c>
      <c r="F49" s="46">
        <v>43895.59375</v>
      </c>
      <c r="G49" s="45">
        <v>14.566666666651145</v>
      </c>
      <c r="H49" s="227" t="s">
        <v>81</v>
      </c>
      <c r="I49" s="47">
        <v>1</v>
      </c>
      <c r="J49" s="43" t="s">
        <v>63</v>
      </c>
      <c r="K49" s="64" t="s">
        <v>67</v>
      </c>
    </row>
    <row r="50" spans="1:11" x14ac:dyDescent="0.25">
      <c r="A50" s="339"/>
      <c r="B50" s="309"/>
      <c r="C50" s="101" t="s">
        <v>36</v>
      </c>
      <c r="D50" s="162">
        <v>6</v>
      </c>
      <c r="E50" s="194">
        <v>43906.695833333331</v>
      </c>
      <c r="F50" s="194">
        <v>43906.770138888889</v>
      </c>
      <c r="G50" s="195">
        <v>1.78333333338378</v>
      </c>
      <c r="H50" s="228" t="s">
        <v>65</v>
      </c>
      <c r="I50" s="162">
        <v>1</v>
      </c>
      <c r="J50" s="212" t="s">
        <v>64</v>
      </c>
      <c r="K50" s="213" t="s">
        <v>68</v>
      </c>
    </row>
    <row r="51" spans="1:11" x14ac:dyDescent="0.25">
      <c r="A51" s="339"/>
      <c r="B51" s="309"/>
      <c r="C51" s="101" t="s">
        <v>2</v>
      </c>
      <c r="D51" s="162">
        <v>0.4</v>
      </c>
      <c r="E51" s="194">
        <v>43907.923611111109</v>
      </c>
      <c r="F51" s="194">
        <v>43907.931250000001</v>
      </c>
      <c r="G51" s="195">
        <v>0.18333333340706304</v>
      </c>
      <c r="H51" s="228" t="s">
        <v>81</v>
      </c>
      <c r="I51" s="162">
        <v>1</v>
      </c>
      <c r="J51" s="212" t="s">
        <v>63</v>
      </c>
      <c r="K51" s="213" t="s">
        <v>67</v>
      </c>
    </row>
    <row r="52" spans="1:11" ht="15.75" thickBot="1" x14ac:dyDescent="0.3">
      <c r="A52" s="339"/>
      <c r="B52" s="310"/>
      <c r="C52" s="52" t="s">
        <v>46</v>
      </c>
      <c r="D52" s="196">
        <v>10</v>
      </c>
      <c r="E52" s="197">
        <v>43918.65347222222</v>
      </c>
      <c r="F52" s="197">
        <v>43918.760416666664</v>
      </c>
      <c r="G52" s="198">
        <v>2.57</v>
      </c>
      <c r="H52" s="233" t="s">
        <v>83</v>
      </c>
      <c r="I52" s="52">
        <v>0</v>
      </c>
      <c r="J52" s="199" t="s">
        <v>59</v>
      </c>
      <c r="K52" s="200" t="s">
        <v>61</v>
      </c>
    </row>
    <row r="53" spans="1:11" x14ac:dyDescent="0.25">
      <c r="A53" s="339"/>
      <c r="B53" s="319" t="s">
        <v>27</v>
      </c>
      <c r="C53" s="47" t="s">
        <v>2</v>
      </c>
      <c r="D53" s="47">
        <v>10</v>
      </c>
      <c r="E53" s="46">
        <v>43894.795138888891</v>
      </c>
      <c r="F53" s="46">
        <v>43894.928472222222</v>
      </c>
      <c r="G53" s="45">
        <v>3.1999999999534339</v>
      </c>
      <c r="H53" s="227" t="s">
        <v>81</v>
      </c>
      <c r="I53" s="47">
        <v>1</v>
      </c>
      <c r="J53" s="43" t="s">
        <v>63</v>
      </c>
      <c r="K53" s="64" t="s">
        <v>67</v>
      </c>
    </row>
    <row r="54" spans="1:11" x14ac:dyDescent="0.25">
      <c r="A54" s="339"/>
      <c r="B54" s="341"/>
      <c r="C54" s="162" t="s">
        <v>47</v>
      </c>
      <c r="D54" s="162">
        <v>10</v>
      </c>
      <c r="E54" s="194">
        <v>43895.488888888889</v>
      </c>
      <c r="F54" s="194">
        <v>43895.506944444445</v>
      </c>
      <c r="G54" s="195">
        <v>0.43333333334885538</v>
      </c>
      <c r="H54" s="228" t="s">
        <v>90</v>
      </c>
      <c r="I54" s="162">
        <v>1</v>
      </c>
      <c r="J54" s="212" t="s">
        <v>59</v>
      </c>
      <c r="K54" s="213" t="s">
        <v>74</v>
      </c>
    </row>
    <row r="55" spans="1:11" x14ac:dyDescent="0.25">
      <c r="A55" s="339"/>
      <c r="B55" s="341"/>
      <c r="C55" s="162" t="s">
        <v>36</v>
      </c>
      <c r="D55" s="162">
        <v>6</v>
      </c>
      <c r="E55" s="194">
        <v>43902.481249999997</v>
      </c>
      <c r="F55" s="194">
        <v>43902.515277777777</v>
      </c>
      <c r="G55" s="195">
        <v>0.81666666670935228</v>
      </c>
      <c r="H55" s="228" t="s">
        <v>70</v>
      </c>
      <c r="I55" s="162">
        <v>0</v>
      </c>
      <c r="J55" s="212" t="s">
        <v>64</v>
      </c>
      <c r="K55" s="213" t="s">
        <v>68</v>
      </c>
    </row>
    <row r="56" spans="1:11" x14ac:dyDescent="0.25">
      <c r="A56" s="339"/>
      <c r="B56" s="341"/>
      <c r="C56" s="162" t="s">
        <v>36</v>
      </c>
      <c r="D56" s="162">
        <v>10</v>
      </c>
      <c r="E56" s="194">
        <v>43909.128472222219</v>
      </c>
      <c r="F56" s="194">
        <v>43909.161111111112</v>
      </c>
      <c r="G56" s="195">
        <v>0.78333333344198763</v>
      </c>
      <c r="H56" s="228" t="s">
        <v>81</v>
      </c>
      <c r="I56" s="162">
        <v>1</v>
      </c>
      <c r="J56" s="212" t="s">
        <v>63</v>
      </c>
      <c r="K56" s="213" t="s">
        <v>67</v>
      </c>
    </row>
    <row r="57" spans="1:11" x14ac:dyDescent="0.25">
      <c r="A57" s="339"/>
      <c r="B57" s="341"/>
      <c r="C57" s="162" t="s">
        <v>36</v>
      </c>
      <c r="D57" s="162">
        <v>6</v>
      </c>
      <c r="E57" s="194">
        <v>43917.572222222225</v>
      </c>
      <c r="F57" s="194">
        <v>43917.709027777775</v>
      </c>
      <c r="G57" s="195">
        <v>3.28</v>
      </c>
      <c r="H57" s="228" t="s">
        <v>83</v>
      </c>
      <c r="I57" s="162">
        <v>0</v>
      </c>
      <c r="J57" s="212" t="s">
        <v>59</v>
      </c>
      <c r="K57" s="213" t="s">
        <v>61</v>
      </c>
    </row>
    <row r="58" spans="1:11" ht="15.75" thickBot="1" x14ac:dyDescent="0.3">
      <c r="A58" s="340"/>
      <c r="B58" s="320"/>
      <c r="C58" s="217" t="s">
        <v>36</v>
      </c>
      <c r="D58" s="217">
        <v>10</v>
      </c>
      <c r="E58" s="218">
        <v>43920.649305555555</v>
      </c>
      <c r="F58" s="218">
        <v>43920.65902777778</v>
      </c>
      <c r="G58" s="219">
        <v>0.23</v>
      </c>
      <c r="H58" s="237" t="s">
        <v>69</v>
      </c>
      <c r="I58" s="217">
        <v>1</v>
      </c>
      <c r="J58" s="220" t="s">
        <v>64</v>
      </c>
      <c r="K58" s="221" t="s">
        <v>68</v>
      </c>
    </row>
    <row r="59" spans="1:11" ht="16.5" thickTop="1" thickBot="1" x14ac:dyDescent="0.3">
      <c r="A59" s="331" t="s">
        <v>42</v>
      </c>
      <c r="B59" s="348" t="s">
        <v>52</v>
      </c>
      <c r="C59" s="270" t="s">
        <v>36</v>
      </c>
      <c r="D59" s="270">
        <v>6</v>
      </c>
      <c r="E59" s="271">
        <v>43893.496527777781</v>
      </c>
      <c r="F59" s="271">
        <v>43893.503472222219</v>
      </c>
      <c r="G59" s="272">
        <v>0.16666666651144624</v>
      </c>
      <c r="H59" s="273" t="s">
        <v>65</v>
      </c>
      <c r="I59" s="270">
        <v>1</v>
      </c>
      <c r="J59" s="274" t="s">
        <v>64</v>
      </c>
      <c r="K59" s="275" t="s">
        <v>68</v>
      </c>
    </row>
    <row r="60" spans="1:11" ht="15.75" thickBot="1" x14ac:dyDescent="0.3">
      <c r="A60" s="332"/>
      <c r="B60" s="342"/>
      <c r="C60" s="298" t="s">
        <v>36</v>
      </c>
      <c r="D60" s="298">
        <v>6</v>
      </c>
      <c r="E60" s="299">
        <v>43894.201388888891</v>
      </c>
      <c r="F60" s="299">
        <v>43894.291666666664</v>
      </c>
      <c r="G60" s="300">
        <v>2.1666666665696539</v>
      </c>
      <c r="H60" s="301" t="s">
        <v>65</v>
      </c>
      <c r="I60" s="298">
        <v>1</v>
      </c>
      <c r="J60" s="302" t="s">
        <v>64</v>
      </c>
      <c r="K60" s="303" t="s">
        <v>68</v>
      </c>
    </row>
    <row r="61" spans="1:11" ht="15.75" thickBot="1" x14ac:dyDescent="0.3">
      <c r="A61" s="332"/>
      <c r="B61" s="342"/>
      <c r="C61" s="298" t="s">
        <v>78</v>
      </c>
      <c r="D61" s="298">
        <v>6</v>
      </c>
      <c r="E61" s="299">
        <v>43894.201388888891</v>
      </c>
      <c r="F61" s="299">
        <v>43894.350694444445</v>
      </c>
      <c r="G61" s="300">
        <v>3.5833333333139308</v>
      </c>
      <c r="H61" s="301" t="s">
        <v>72</v>
      </c>
      <c r="I61" s="298">
        <v>1</v>
      </c>
      <c r="J61" s="302" t="s">
        <v>71</v>
      </c>
      <c r="K61" s="303" t="s">
        <v>87</v>
      </c>
    </row>
    <row r="62" spans="1:11" ht="15.75" thickBot="1" x14ac:dyDescent="0.3">
      <c r="A62" s="332"/>
      <c r="B62" s="342"/>
      <c r="C62" s="298" t="s">
        <v>36</v>
      </c>
      <c r="D62" s="298">
        <v>6</v>
      </c>
      <c r="E62" s="299">
        <v>43894.670138888891</v>
      </c>
      <c r="F62" s="299">
        <v>43894.690972222219</v>
      </c>
      <c r="G62" s="300">
        <v>0.49999999988358468</v>
      </c>
      <c r="H62" s="301" t="s">
        <v>65</v>
      </c>
      <c r="I62" s="298">
        <v>1</v>
      </c>
      <c r="J62" s="302" t="s">
        <v>64</v>
      </c>
      <c r="K62" s="303" t="s">
        <v>68</v>
      </c>
    </row>
    <row r="63" spans="1:11" ht="15.75" thickBot="1" x14ac:dyDescent="0.3">
      <c r="A63" s="332"/>
      <c r="B63" s="342"/>
      <c r="C63" s="298" t="s">
        <v>36</v>
      </c>
      <c r="D63" s="298">
        <v>6</v>
      </c>
      <c r="E63" s="299">
        <v>43899.621527777781</v>
      </c>
      <c r="F63" s="299">
        <v>43899.657638888886</v>
      </c>
      <c r="G63" s="300">
        <v>0.86666666652308777</v>
      </c>
      <c r="H63" s="301" t="s">
        <v>65</v>
      </c>
      <c r="I63" s="298">
        <v>1</v>
      </c>
      <c r="J63" s="302" t="s">
        <v>64</v>
      </c>
      <c r="K63" s="303" t="s">
        <v>68</v>
      </c>
    </row>
    <row r="64" spans="1:11" ht="15.75" thickBot="1" x14ac:dyDescent="0.3">
      <c r="A64" s="332"/>
      <c r="B64" s="342"/>
      <c r="C64" s="298" t="s">
        <v>36</v>
      </c>
      <c r="D64" s="298">
        <v>6</v>
      </c>
      <c r="E64" s="299">
        <v>43905.666666666664</v>
      </c>
      <c r="F64" s="299">
        <v>43905.6875</v>
      </c>
      <c r="G64" s="300">
        <v>0.50000000005820766</v>
      </c>
      <c r="H64" s="301" t="s">
        <v>65</v>
      </c>
      <c r="I64" s="298">
        <v>1</v>
      </c>
      <c r="J64" s="302" t="s">
        <v>64</v>
      </c>
      <c r="K64" s="303" t="s">
        <v>68</v>
      </c>
    </row>
    <row r="65" spans="1:11" ht="15.75" thickBot="1" x14ac:dyDescent="0.3">
      <c r="A65" s="332"/>
      <c r="B65" s="342"/>
      <c r="C65" s="298" t="s">
        <v>36</v>
      </c>
      <c r="D65" s="298">
        <v>6</v>
      </c>
      <c r="E65" s="299">
        <v>43908.71875</v>
      </c>
      <c r="F65" s="299">
        <v>43908.756944444445</v>
      </c>
      <c r="G65" s="300">
        <v>0.91666666668606922</v>
      </c>
      <c r="H65" s="301" t="s">
        <v>65</v>
      </c>
      <c r="I65" s="298">
        <v>1</v>
      </c>
      <c r="J65" s="302" t="s">
        <v>64</v>
      </c>
      <c r="K65" s="303" t="s">
        <v>68</v>
      </c>
    </row>
    <row r="66" spans="1:11" ht="15.75" thickBot="1" x14ac:dyDescent="0.3">
      <c r="A66" s="332"/>
      <c r="B66" s="342"/>
      <c r="C66" s="298" t="s">
        <v>36</v>
      </c>
      <c r="D66" s="298">
        <v>6</v>
      </c>
      <c r="E66" s="299">
        <v>43909.013888888891</v>
      </c>
      <c r="F66" s="299">
        <v>43909.032638888886</v>
      </c>
      <c r="G66" s="300">
        <v>0.44999999989522621</v>
      </c>
      <c r="H66" s="301" t="s">
        <v>69</v>
      </c>
      <c r="I66" s="298">
        <v>1</v>
      </c>
      <c r="J66" s="302" t="s">
        <v>64</v>
      </c>
      <c r="K66" s="303" t="s">
        <v>68</v>
      </c>
    </row>
    <row r="67" spans="1:11" ht="15.75" thickBot="1" x14ac:dyDescent="0.3">
      <c r="A67" s="332"/>
      <c r="B67" s="349"/>
      <c r="C67" s="298" t="s">
        <v>36</v>
      </c>
      <c r="D67" s="298">
        <v>10</v>
      </c>
      <c r="E67" s="299">
        <v>43915.763888888891</v>
      </c>
      <c r="F67" s="299">
        <v>43915.788194444445</v>
      </c>
      <c r="G67" s="300">
        <v>0.57999999999999996</v>
      </c>
      <c r="H67" s="301" t="s">
        <v>65</v>
      </c>
      <c r="I67" s="298">
        <v>1</v>
      </c>
      <c r="J67" s="302" t="s">
        <v>64</v>
      </c>
      <c r="K67" s="303" t="s">
        <v>68</v>
      </c>
    </row>
    <row r="68" spans="1:11" ht="15.75" thickBot="1" x14ac:dyDescent="0.3">
      <c r="A68" s="332"/>
      <c r="B68" s="269" t="s">
        <v>51</v>
      </c>
      <c r="C68" s="205" t="s">
        <v>36</v>
      </c>
      <c r="D68" s="205">
        <v>6</v>
      </c>
      <c r="E68" s="206">
        <v>43913.458333333336</v>
      </c>
      <c r="F68" s="206">
        <v>43913.479166666664</v>
      </c>
      <c r="G68" s="207">
        <v>0.49999999988358468</v>
      </c>
      <c r="H68" s="244" t="s">
        <v>65</v>
      </c>
      <c r="I68" s="205">
        <v>1</v>
      </c>
      <c r="J68" s="208" t="s">
        <v>64</v>
      </c>
      <c r="K68" s="209" t="s">
        <v>68</v>
      </c>
    </row>
    <row r="69" spans="1:11" x14ac:dyDescent="0.25">
      <c r="A69" s="332"/>
      <c r="B69" s="325" t="s">
        <v>53</v>
      </c>
      <c r="C69" s="80" t="s">
        <v>2</v>
      </c>
      <c r="D69" s="80">
        <v>6</v>
      </c>
      <c r="E69" s="81">
        <v>43908.694444444445</v>
      </c>
      <c r="F69" s="81">
        <v>43908.895833333336</v>
      </c>
      <c r="G69" s="82">
        <v>4.8333333333721384</v>
      </c>
      <c r="H69" s="223" t="s">
        <v>83</v>
      </c>
      <c r="I69" s="80">
        <v>0</v>
      </c>
      <c r="J69" s="83" t="s">
        <v>59</v>
      </c>
      <c r="K69" s="84" t="s">
        <v>61</v>
      </c>
    </row>
    <row r="70" spans="1:11" x14ac:dyDescent="0.25">
      <c r="A70" s="332"/>
      <c r="B70" s="324"/>
      <c r="C70" s="70" t="s">
        <v>2</v>
      </c>
      <c r="D70" s="70">
        <v>10</v>
      </c>
      <c r="E70" s="71">
        <v>43916.008333333331</v>
      </c>
      <c r="F70" s="71">
        <v>43916.033333333333</v>
      </c>
      <c r="G70" s="72">
        <v>0.6</v>
      </c>
      <c r="H70" s="224" t="s">
        <v>81</v>
      </c>
      <c r="I70" s="70">
        <v>1</v>
      </c>
      <c r="J70" s="73" t="s">
        <v>63</v>
      </c>
      <c r="K70" s="74" t="s">
        <v>67</v>
      </c>
    </row>
    <row r="71" spans="1:11" ht="15.75" thickBot="1" x14ac:dyDescent="0.3">
      <c r="A71" s="332"/>
      <c r="B71" s="323"/>
      <c r="C71" s="85" t="s">
        <v>2</v>
      </c>
      <c r="D71" s="85">
        <v>10</v>
      </c>
      <c r="E71" s="117">
        <v>43916.067361111112</v>
      </c>
      <c r="F71" s="117">
        <v>43916.25</v>
      </c>
      <c r="G71" s="86">
        <v>4.38</v>
      </c>
      <c r="H71" s="225" t="s">
        <v>81</v>
      </c>
      <c r="I71" s="85">
        <v>1</v>
      </c>
      <c r="J71" s="87" t="s">
        <v>63</v>
      </c>
      <c r="K71" s="88" t="s">
        <v>67</v>
      </c>
    </row>
    <row r="72" spans="1:11" x14ac:dyDescent="0.25">
      <c r="A72" s="332"/>
      <c r="B72" s="284" t="s">
        <v>23</v>
      </c>
      <c r="C72" s="80" t="s">
        <v>36</v>
      </c>
      <c r="D72" s="80">
        <v>10</v>
      </c>
      <c r="E72" s="81">
        <v>43891.263888888891</v>
      </c>
      <c r="F72" s="81">
        <v>43891.502083333333</v>
      </c>
      <c r="G72" s="82">
        <v>5.71666666661622</v>
      </c>
      <c r="H72" s="223" t="s">
        <v>65</v>
      </c>
      <c r="I72" s="80">
        <v>1</v>
      </c>
      <c r="J72" s="83" t="s">
        <v>64</v>
      </c>
      <c r="K72" s="84" t="s">
        <v>68</v>
      </c>
    </row>
    <row r="76" spans="1:11" ht="105" customHeight="1" x14ac:dyDescent="0.25">
      <c r="A76" s="305" t="s">
        <v>39</v>
      </c>
      <c r="B76" s="305"/>
      <c r="C76" s="305"/>
      <c r="D76" s="305"/>
      <c r="E76" s="305"/>
      <c r="F76" s="305"/>
      <c r="G76" s="305"/>
      <c r="H76" s="305"/>
      <c r="I76" s="305"/>
      <c r="J76" s="305"/>
      <c r="K76" s="305"/>
    </row>
  </sheetData>
  <autoFilter ref="A2:K72"/>
  <sortState ref="C24:K68">
    <sortCondition ref="E24:E68"/>
  </sortState>
  <mergeCells count="21">
    <mergeCell ref="B1:J1"/>
    <mergeCell ref="B17:B19"/>
    <mergeCell ref="B45:B48"/>
    <mergeCell ref="B49:B52"/>
    <mergeCell ref="B13:B14"/>
    <mergeCell ref="B10:B12"/>
    <mergeCell ref="B59:B67"/>
    <mergeCell ref="B69:B71"/>
    <mergeCell ref="A3:A16"/>
    <mergeCell ref="A76:K76"/>
    <mergeCell ref="A17:A22"/>
    <mergeCell ref="A45:A58"/>
    <mergeCell ref="B53:B58"/>
    <mergeCell ref="A23:A34"/>
    <mergeCell ref="B23:B29"/>
    <mergeCell ref="B30:B34"/>
    <mergeCell ref="A35:A44"/>
    <mergeCell ref="A59:A72"/>
    <mergeCell ref="B35:B41"/>
    <mergeCell ref="B3:B5"/>
    <mergeCell ref="B6:B8"/>
  </mergeCells>
  <dataValidations count="5">
    <dataValidation type="list" allowBlank="1" showInputMessage="1" showErrorMessage="1" sqref="H9:H11 H15 H18:H22">
      <mc:AlternateContent xmlns:x12ac="http://schemas.microsoft.com/office/spreadsheetml/2011/1/ac" xmlns:mc="http://schemas.openxmlformats.org/markup-compatibility/2006">
        <mc:Choice Requires="x12ac">
          <x12ac:list>Ошибки персонала," Несоблюдение сроков, объемов ТО", Возд. пост. лиц, Возд. стих. явлений," Дефекты монтажа, изделия, проекта", Невыявленные причины, Неклассифицированные причины, Повреждение в сетях Ленэнерго, Повреждение в сетях потребителя</x12ac:list>
        </mc:Choice>
        <mc:Fallback>
          <formula1>"Ошибки персонала, Несоблюдение сроков, объемов ТО, Возд. пост. лиц, Возд. стих. явлений, Дефекты монтажа, изделия, проекта, Невыявленные причины, Неклассифицированные причины, Повреждение в сетях Ленэнерго, Повреждение в сетях потребителя"</formula1>
        </mc:Fallback>
      </mc:AlternateContent>
    </dataValidation>
    <dataValidation type="list" allowBlank="1" showInputMessage="1" showErrorMessage="1" sqref="J3:J72">
      <formula1>"Кабель,Провод,Опора,Изолятор, Контакт.соед,Трансформатор,ТТ,ТН,Выключатель,Разъединитель,ВН,Рубильник,АВ,Разрядник,ОПН,-,"</formula1>
    </dataValidation>
    <dataValidation type="list" allowBlank="1" showInputMessage="1" showErrorMessage="1" sqref="I3:I72">
      <formula1>"1, 0,"</formula1>
    </dataValidation>
    <dataValidation type="list" allowBlank="1" showInputMessage="1" showErrorMessage="1" sqref="D3:D72">
      <mc:AlternateContent xmlns:x12ac="http://schemas.microsoft.com/office/spreadsheetml/2011/1/ac" xmlns:mc="http://schemas.openxmlformats.org/markup-compatibility/2006">
        <mc:Choice Requires="x12ac">
          <x12ac:list>"0,4", 6, 10, 35, 110</x12ac:list>
        </mc:Choice>
        <mc:Fallback>
          <formula1>"0,4, 6, 10, 35, 110"</formula1>
        </mc:Fallback>
      </mc:AlternateContent>
    </dataValidation>
    <dataValidation type="list" allowBlank="1" showInputMessage="1" showErrorMessage="1" sqref="C3:C72">
      <formula1>"ПС, ТП, РП, ВЛ, КЛ"</formula1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38"/>
  <sheetViews>
    <sheetView tabSelected="1" workbookViewId="0">
      <selection activeCell="H27" sqref="H27"/>
    </sheetView>
    <sheetView view="pageBreakPreview" zoomScale="60" zoomScaleNormal="100" workbookViewId="1">
      <selection activeCell="I37" sqref="I37"/>
    </sheetView>
  </sheetViews>
  <sheetFormatPr defaultRowHeight="15" x14ac:dyDescent="0.25"/>
  <cols>
    <col min="2" max="2" width="21.5703125" customWidth="1"/>
    <col min="3" max="3" width="12.28515625" customWidth="1"/>
    <col min="4" max="9" width="9.140625" customWidth="1"/>
    <col min="14" max="14" width="11.85546875" customWidth="1"/>
    <col min="213" max="213" width="21.5703125" customWidth="1"/>
    <col min="214" max="214" width="11" customWidth="1"/>
    <col min="215" max="215" width="10" customWidth="1"/>
    <col min="216" max="250" width="9.140625" customWidth="1"/>
    <col min="251" max="251" width="9.7109375" customWidth="1"/>
    <col min="252" max="265" width="9.140625" customWidth="1"/>
    <col min="469" max="469" width="21.5703125" customWidth="1"/>
    <col min="470" max="470" width="11" customWidth="1"/>
    <col min="471" max="471" width="10" customWidth="1"/>
    <col min="472" max="506" width="9.140625" customWidth="1"/>
    <col min="507" max="507" width="9.7109375" customWidth="1"/>
    <col min="508" max="521" width="9.140625" customWidth="1"/>
    <col min="725" max="725" width="21.5703125" customWidth="1"/>
    <col min="726" max="726" width="11" customWidth="1"/>
    <col min="727" max="727" width="10" customWidth="1"/>
    <col min="728" max="762" width="9.140625" customWidth="1"/>
    <col min="763" max="763" width="9.7109375" customWidth="1"/>
    <col min="764" max="777" width="9.140625" customWidth="1"/>
    <col min="981" max="981" width="21.5703125" customWidth="1"/>
    <col min="982" max="982" width="11" customWidth="1"/>
    <col min="983" max="983" width="10" customWidth="1"/>
    <col min="984" max="1018" width="9.140625" customWidth="1"/>
    <col min="1019" max="1019" width="9.7109375" customWidth="1"/>
    <col min="1020" max="1033" width="9.140625" customWidth="1"/>
    <col min="1237" max="1237" width="21.5703125" customWidth="1"/>
    <col min="1238" max="1238" width="11" customWidth="1"/>
    <col min="1239" max="1239" width="10" customWidth="1"/>
    <col min="1240" max="1274" width="9.140625" customWidth="1"/>
    <col min="1275" max="1275" width="9.7109375" customWidth="1"/>
    <col min="1276" max="1289" width="9.140625" customWidth="1"/>
    <col min="1493" max="1493" width="21.5703125" customWidth="1"/>
    <col min="1494" max="1494" width="11" customWidth="1"/>
    <col min="1495" max="1495" width="10" customWidth="1"/>
    <col min="1496" max="1530" width="9.140625" customWidth="1"/>
    <col min="1531" max="1531" width="9.7109375" customWidth="1"/>
    <col min="1532" max="1545" width="9.140625" customWidth="1"/>
    <col min="1749" max="1749" width="21.5703125" customWidth="1"/>
    <col min="1750" max="1750" width="11" customWidth="1"/>
    <col min="1751" max="1751" width="10" customWidth="1"/>
    <col min="1752" max="1786" width="9.140625" customWidth="1"/>
    <col min="1787" max="1787" width="9.7109375" customWidth="1"/>
    <col min="1788" max="1801" width="9.140625" customWidth="1"/>
    <col min="2005" max="2005" width="21.5703125" customWidth="1"/>
    <col min="2006" max="2006" width="11" customWidth="1"/>
    <col min="2007" max="2007" width="10" customWidth="1"/>
    <col min="2008" max="2042" width="9.140625" customWidth="1"/>
    <col min="2043" max="2043" width="9.7109375" customWidth="1"/>
    <col min="2044" max="2057" width="9.140625" customWidth="1"/>
    <col min="2261" max="2261" width="21.5703125" customWidth="1"/>
    <col min="2262" max="2262" width="11" customWidth="1"/>
    <col min="2263" max="2263" width="10" customWidth="1"/>
    <col min="2264" max="2298" width="9.140625" customWidth="1"/>
    <col min="2299" max="2299" width="9.7109375" customWidth="1"/>
    <col min="2300" max="2313" width="9.140625" customWidth="1"/>
    <col min="2517" max="2517" width="21.5703125" customWidth="1"/>
    <col min="2518" max="2518" width="11" customWidth="1"/>
    <col min="2519" max="2519" width="10" customWidth="1"/>
    <col min="2520" max="2554" width="9.140625" customWidth="1"/>
    <col min="2555" max="2555" width="9.7109375" customWidth="1"/>
    <col min="2556" max="2569" width="9.140625" customWidth="1"/>
    <col min="2773" max="2773" width="21.5703125" customWidth="1"/>
    <col min="2774" max="2774" width="11" customWidth="1"/>
    <col min="2775" max="2775" width="10" customWidth="1"/>
    <col min="2776" max="2810" width="9.140625" customWidth="1"/>
    <col min="2811" max="2811" width="9.7109375" customWidth="1"/>
    <col min="2812" max="2825" width="9.140625" customWidth="1"/>
    <col min="3029" max="3029" width="21.5703125" customWidth="1"/>
    <col min="3030" max="3030" width="11" customWidth="1"/>
    <col min="3031" max="3031" width="10" customWidth="1"/>
    <col min="3032" max="3066" width="9.140625" customWidth="1"/>
    <col min="3067" max="3067" width="9.7109375" customWidth="1"/>
    <col min="3068" max="3081" width="9.140625" customWidth="1"/>
    <col min="3285" max="3285" width="21.5703125" customWidth="1"/>
    <col min="3286" max="3286" width="11" customWidth="1"/>
    <col min="3287" max="3287" width="10" customWidth="1"/>
    <col min="3288" max="3322" width="9.140625" customWidth="1"/>
    <col min="3323" max="3323" width="9.7109375" customWidth="1"/>
    <col min="3324" max="3337" width="9.140625" customWidth="1"/>
    <col min="3541" max="3541" width="21.5703125" customWidth="1"/>
    <col min="3542" max="3542" width="11" customWidth="1"/>
    <col min="3543" max="3543" width="10" customWidth="1"/>
    <col min="3544" max="3578" width="9.140625" customWidth="1"/>
    <col min="3579" max="3579" width="9.7109375" customWidth="1"/>
    <col min="3580" max="3593" width="9.140625" customWidth="1"/>
    <col min="3797" max="3797" width="21.5703125" customWidth="1"/>
    <col min="3798" max="3798" width="11" customWidth="1"/>
    <col min="3799" max="3799" width="10" customWidth="1"/>
    <col min="3800" max="3834" width="9.140625" customWidth="1"/>
    <col min="3835" max="3835" width="9.7109375" customWidth="1"/>
    <col min="3836" max="3849" width="9.140625" customWidth="1"/>
    <col min="4053" max="4053" width="21.5703125" customWidth="1"/>
    <col min="4054" max="4054" width="11" customWidth="1"/>
    <col min="4055" max="4055" width="10" customWidth="1"/>
    <col min="4056" max="4090" width="9.140625" customWidth="1"/>
    <col min="4091" max="4091" width="9.7109375" customWidth="1"/>
    <col min="4092" max="4105" width="9.140625" customWidth="1"/>
    <col min="4309" max="4309" width="21.5703125" customWidth="1"/>
    <col min="4310" max="4310" width="11" customWidth="1"/>
    <col min="4311" max="4311" width="10" customWidth="1"/>
    <col min="4312" max="4346" width="9.140625" customWidth="1"/>
    <col min="4347" max="4347" width="9.7109375" customWidth="1"/>
    <col min="4348" max="4361" width="9.140625" customWidth="1"/>
    <col min="4565" max="4565" width="21.5703125" customWidth="1"/>
    <col min="4566" max="4566" width="11" customWidth="1"/>
    <col min="4567" max="4567" width="10" customWidth="1"/>
    <col min="4568" max="4602" width="9.140625" customWidth="1"/>
    <col min="4603" max="4603" width="9.7109375" customWidth="1"/>
    <col min="4604" max="4617" width="9.140625" customWidth="1"/>
    <col min="4821" max="4821" width="21.5703125" customWidth="1"/>
    <col min="4822" max="4822" width="11" customWidth="1"/>
    <col min="4823" max="4823" width="10" customWidth="1"/>
    <col min="4824" max="4858" width="9.140625" customWidth="1"/>
    <col min="4859" max="4859" width="9.7109375" customWidth="1"/>
    <col min="4860" max="4873" width="9.140625" customWidth="1"/>
    <col min="5077" max="5077" width="21.5703125" customWidth="1"/>
    <col min="5078" max="5078" width="11" customWidth="1"/>
    <col min="5079" max="5079" width="10" customWidth="1"/>
    <col min="5080" max="5114" width="9.140625" customWidth="1"/>
    <col min="5115" max="5115" width="9.7109375" customWidth="1"/>
    <col min="5116" max="5129" width="9.140625" customWidth="1"/>
    <col min="5333" max="5333" width="21.5703125" customWidth="1"/>
    <col min="5334" max="5334" width="11" customWidth="1"/>
    <col min="5335" max="5335" width="10" customWidth="1"/>
    <col min="5336" max="5370" width="9.140625" customWidth="1"/>
    <col min="5371" max="5371" width="9.7109375" customWidth="1"/>
    <col min="5372" max="5385" width="9.140625" customWidth="1"/>
    <col min="5589" max="5589" width="21.5703125" customWidth="1"/>
    <col min="5590" max="5590" width="11" customWidth="1"/>
    <col min="5591" max="5591" width="10" customWidth="1"/>
    <col min="5592" max="5626" width="9.140625" customWidth="1"/>
    <col min="5627" max="5627" width="9.7109375" customWidth="1"/>
    <col min="5628" max="5641" width="9.140625" customWidth="1"/>
    <col min="5845" max="5845" width="21.5703125" customWidth="1"/>
    <col min="5846" max="5846" width="11" customWidth="1"/>
    <col min="5847" max="5847" width="10" customWidth="1"/>
    <col min="5848" max="5882" width="9.140625" customWidth="1"/>
    <col min="5883" max="5883" width="9.7109375" customWidth="1"/>
    <col min="5884" max="5897" width="9.140625" customWidth="1"/>
    <col min="6101" max="6101" width="21.5703125" customWidth="1"/>
    <col min="6102" max="6102" width="11" customWidth="1"/>
    <col min="6103" max="6103" width="10" customWidth="1"/>
    <col min="6104" max="6138" width="9.140625" customWidth="1"/>
    <col min="6139" max="6139" width="9.7109375" customWidth="1"/>
    <col min="6140" max="6153" width="9.140625" customWidth="1"/>
    <col min="6357" max="6357" width="21.5703125" customWidth="1"/>
    <col min="6358" max="6358" width="11" customWidth="1"/>
    <col min="6359" max="6359" width="10" customWidth="1"/>
    <col min="6360" max="6394" width="9.140625" customWidth="1"/>
    <col min="6395" max="6395" width="9.7109375" customWidth="1"/>
    <col min="6396" max="6409" width="9.140625" customWidth="1"/>
    <col min="6613" max="6613" width="21.5703125" customWidth="1"/>
    <col min="6614" max="6614" width="11" customWidth="1"/>
    <col min="6615" max="6615" width="10" customWidth="1"/>
    <col min="6616" max="6650" width="9.140625" customWidth="1"/>
    <col min="6651" max="6651" width="9.7109375" customWidth="1"/>
    <col min="6652" max="6665" width="9.140625" customWidth="1"/>
    <col min="6869" max="6869" width="21.5703125" customWidth="1"/>
    <col min="6870" max="6870" width="11" customWidth="1"/>
    <col min="6871" max="6871" width="10" customWidth="1"/>
    <col min="6872" max="6906" width="9.140625" customWidth="1"/>
    <col min="6907" max="6907" width="9.7109375" customWidth="1"/>
    <col min="6908" max="6921" width="9.140625" customWidth="1"/>
    <col min="7125" max="7125" width="21.5703125" customWidth="1"/>
    <col min="7126" max="7126" width="11" customWidth="1"/>
    <col min="7127" max="7127" width="10" customWidth="1"/>
    <col min="7128" max="7162" width="9.140625" customWidth="1"/>
    <col min="7163" max="7163" width="9.7109375" customWidth="1"/>
    <col min="7164" max="7177" width="9.140625" customWidth="1"/>
    <col min="7381" max="7381" width="21.5703125" customWidth="1"/>
    <col min="7382" max="7382" width="11" customWidth="1"/>
    <col min="7383" max="7383" width="10" customWidth="1"/>
    <col min="7384" max="7418" width="9.140625" customWidth="1"/>
    <col min="7419" max="7419" width="9.7109375" customWidth="1"/>
    <col min="7420" max="7433" width="9.140625" customWidth="1"/>
    <col min="7637" max="7637" width="21.5703125" customWidth="1"/>
    <col min="7638" max="7638" width="11" customWidth="1"/>
    <col min="7639" max="7639" width="10" customWidth="1"/>
    <col min="7640" max="7674" width="9.140625" customWidth="1"/>
    <col min="7675" max="7675" width="9.7109375" customWidth="1"/>
    <col min="7676" max="7689" width="9.140625" customWidth="1"/>
    <col min="7893" max="7893" width="21.5703125" customWidth="1"/>
    <col min="7894" max="7894" width="11" customWidth="1"/>
    <col min="7895" max="7895" width="10" customWidth="1"/>
    <col min="7896" max="7930" width="9.140625" customWidth="1"/>
    <col min="7931" max="7931" width="9.7109375" customWidth="1"/>
    <col min="7932" max="7945" width="9.140625" customWidth="1"/>
    <col min="8149" max="8149" width="21.5703125" customWidth="1"/>
    <col min="8150" max="8150" width="11" customWidth="1"/>
    <col min="8151" max="8151" width="10" customWidth="1"/>
    <col min="8152" max="8186" width="9.140625" customWidth="1"/>
    <col min="8187" max="8187" width="9.7109375" customWidth="1"/>
    <col min="8188" max="8201" width="9.140625" customWidth="1"/>
    <col min="8405" max="8405" width="21.5703125" customWidth="1"/>
    <col min="8406" max="8406" width="11" customWidth="1"/>
    <col min="8407" max="8407" width="10" customWidth="1"/>
    <col min="8408" max="8442" width="9.140625" customWidth="1"/>
    <col min="8443" max="8443" width="9.7109375" customWidth="1"/>
    <col min="8444" max="8457" width="9.140625" customWidth="1"/>
    <col min="8661" max="8661" width="21.5703125" customWidth="1"/>
    <col min="8662" max="8662" width="11" customWidth="1"/>
    <col min="8663" max="8663" width="10" customWidth="1"/>
    <col min="8664" max="8698" width="9.140625" customWidth="1"/>
    <col min="8699" max="8699" width="9.7109375" customWidth="1"/>
    <col min="8700" max="8713" width="9.140625" customWidth="1"/>
    <col min="8917" max="8917" width="21.5703125" customWidth="1"/>
    <col min="8918" max="8918" width="11" customWidth="1"/>
    <col min="8919" max="8919" width="10" customWidth="1"/>
    <col min="8920" max="8954" width="9.140625" customWidth="1"/>
    <col min="8955" max="8955" width="9.7109375" customWidth="1"/>
    <col min="8956" max="8969" width="9.140625" customWidth="1"/>
    <col min="9173" max="9173" width="21.5703125" customWidth="1"/>
    <col min="9174" max="9174" width="11" customWidth="1"/>
    <col min="9175" max="9175" width="10" customWidth="1"/>
    <col min="9176" max="9210" width="9.140625" customWidth="1"/>
    <col min="9211" max="9211" width="9.7109375" customWidth="1"/>
    <col min="9212" max="9225" width="9.140625" customWidth="1"/>
    <col min="9429" max="9429" width="21.5703125" customWidth="1"/>
    <col min="9430" max="9430" width="11" customWidth="1"/>
    <col min="9431" max="9431" width="10" customWidth="1"/>
    <col min="9432" max="9466" width="9.140625" customWidth="1"/>
    <col min="9467" max="9467" width="9.7109375" customWidth="1"/>
    <col min="9468" max="9481" width="9.140625" customWidth="1"/>
    <col min="9685" max="9685" width="21.5703125" customWidth="1"/>
    <col min="9686" max="9686" width="11" customWidth="1"/>
    <col min="9687" max="9687" width="10" customWidth="1"/>
    <col min="9688" max="9722" width="9.140625" customWidth="1"/>
    <col min="9723" max="9723" width="9.7109375" customWidth="1"/>
    <col min="9724" max="9737" width="9.140625" customWidth="1"/>
    <col min="9941" max="9941" width="21.5703125" customWidth="1"/>
    <col min="9942" max="9942" width="11" customWidth="1"/>
    <col min="9943" max="9943" width="10" customWidth="1"/>
    <col min="9944" max="9978" width="9.140625" customWidth="1"/>
    <col min="9979" max="9979" width="9.7109375" customWidth="1"/>
    <col min="9980" max="9993" width="9.140625" customWidth="1"/>
    <col min="10197" max="10197" width="21.5703125" customWidth="1"/>
    <col min="10198" max="10198" width="11" customWidth="1"/>
    <col min="10199" max="10199" width="10" customWidth="1"/>
    <col min="10200" max="10234" width="9.140625" customWidth="1"/>
    <col min="10235" max="10235" width="9.7109375" customWidth="1"/>
    <col min="10236" max="10249" width="9.140625" customWidth="1"/>
    <col min="10453" max="10453" width="21.5703125" customWidth="1"/>
    <col min="10454" max="10454" width="11" customWidth="1"/>
    <col min="10455" max="10455" width="10" customWidth="1"/>
    <col min="10456" max="10490" width="9.140625" customWidth="1"/>
    <col min="10491" max="10491" width="9.7109375" customWidth="1"/>
    <col min="10492" max="10505" width="9.140625" customWidth="1"/>
    <col min="10709" max="10709" width="21.5703125" customWidth="1"/>
    <col min="10710" max="10710" width="11" customWidth="1"/>
    <col min="10711" max="10711" width="10" customWidth="1"/>
    <col min="10712" max="10746" width="9.140625" customWidth="1"/>
    <col min="10747" max="10747" width="9.7109375" customWidth="1"/>
    <col min="10748" max="10761" width="9.140625" customWidth="1"/>
    <col min="10965" max="10965" width="21.5703125" customWidth="1"/>
    <col min="10966" max="10966" width="11" customWidth="1"/>
    <col min="10967" max="10967" width="10" customWidth="1"/>
    <col min="10968" max="11002" width="9.140625" customWidth="1"/>
    <col min="11003" max="11003" width="9.7109375" customWidth="1"/>
    <col min="11004" max="11017" width="9.140625" customWidth="1"/>
    <col min="11221" max="11221" width="21.5703125" customWidth="1"/>
    <col min="11222" max="11222" width="11" customWidth="1"/>
    <col min="11223" max="11223" width="10" customWidth="1"/>
    <col min="11224" max="11258" width="9.140625" customWidth="1"/>
    <col min="11259" max="11259" width="9.7109375" customWidth="1"/>
    <col min="11260" max="11273" width="9.140625" customWidth="1"/>
    <col min="11477" max="11477" width="21.5703125" customWidth="1"/>
    <col min="11478" max="11478" width="11" customWidth="1"/>
    <col min="11479" max="11479" width="10" customWidth="1"/>
    <col min="11480" max="11514" width="9.140625" customWidth="1"/>
    <col min="11515" max="11515" width="9.7109375" customWidth="1"/>
    <col min="11516" max="11529" width="9.140625" customWidth="1"/>
    <col min="11733" max="11733" width="21.5703125" customWidth="1"/>
    <col min="11734" max="11734" width="11" customWidth="1"/>
    <col min="11735" max="11735" width="10" customWidth="1"/>
    <col min="11736" max="11770" width="9.140625" customWidth="1"/>
    <col min="11771" max="11771" width="9.7109375" customWidth="1"/>
    <col min="11772" max="11785" width="9.140625" customWidth="1"/>
    <col min="11989" max="11989" width="21.5703125" customWidth="1"/>
    <col min="11990" max="11990" width="11" customWidth="1"/>
    <col min="11991" max="11991" width="10" customWidth="1"/>
    <col min="11992" max="12026" width="9.140625" customWidth="1"/>
    <col min="12027" max="12027" width="9.7109375" customWidth="1"/>
    <col min="12028" max="12041" width="9.140625" customWidth="1"/>
    <col min="12245" max="12245" width="21.5703125" customWidth="1"/>
    <col min="12246" max="12246" width="11" customWidth="1"/>
    <col min="12247" max="12247" width="10" customWidth="1"/>
    <col min="12248" max="12282" width="9.140625" customWidth="1"/>
    <col min="12283" max="12283" width="9.7109375" customWidth="1"/>
    <col min="12284" max="12297" width="9.140625" customWidth="1"/>
    <col min="12501" max="12501" width="21.5703125" customWidth="1"/>
    <col min="12502" max="12502" width="11" customWidth="1"/>
    <col min="12503" max="12503" width="10" customWidth="1"/>
    <col min="12504" max="12538" width="9.140625" customWidth="1"/>
    <col min="12539" max="12539" width="9.7109375" customWidth="1"/>
    <col min="12540" max="12553" width="9.140625" customWidth="1"/>
    <col min="12757" max="12757" width="21.5703125" customWidth="1"/>
    <col min="12758" max="12758" width="11" customWidth="1"/>
    <col min="12759" max="12759" width="10" customWidth="1"/>
    <col min="12760" max="12794" width="9.140625" customWidth="1"/>
    <col min="12795" max="12795" width="9.7109375" customWidth="1"/>
    <col min="12796" max="12809" width="9.140625" customWidth="1"/>
    <col min="13013" max="13013" width="21.5703125" customWidth="1"/>
    <col min="13014" max="13014" width="11" customWidth="1"/>
    <col min="13015" max="13015" width="10" customWidth="1"/>
    <col min="13016" max="13050" width="9.140625" customWidth="1"/>
    <col min="13051" max="13051" width="9.7109375" customWidth="1"/>
    <col min="13052" max="13065" width="9.140625" customWidth="1"/>
    <col min="13269" max="13269" width="21.5703125" customWidth="1"/>
    <col min="13270" max="13270" width="11" customWidth="1"/>
    <col min="13271" max="13271" width="10" customWidth="1"/>
    <col min="13272" max="13306" width="9.140625" customWidth="1"/>
    <col min="13307" max="13307" width="9.7109375" customWidth="1"/>
    <col min="13308" max="13321" width="9.140625" customWidth="1"/>
    <col min="13525" max="13525" width="21.5703125" customWidth="1"/>
    <col min="13526" max="13526" width="11" customWidth="1"/>
    <col min="13527" max="13527" width="10" customWidth="1"/>
    <col min="13528" max="13562" width="9.140625" customWidth="1"/>
    <col min="13563" max="13563" width="9.7109375" customWidth="1"/>
    <col min="13564" max="13577" width="9.140625" customWidth="1"/>
    <col min="13781" max="13781" width="21.5703125" customWidth="1"/>
    <col min="13782" max="13782" width="11" customWidth="1"/>
    <col min="13783" max="13783" width="10" customWidth="1"/>
    <col min="13784" max="13818" width="9.140625" customWidth="1"/>
    <col min="13819" max="13819" width="9.7109375" customWidth="1"/>
    <col min="13820" max="13833" width="9.140625" customWidth="1"/>
    <col min="14037" max="14037" width="21.5703125" customWidth="1"/>
    <col min="14038" max="14038" width="11" customWidth="1"/>
    <col min="14039" max="14039" width="10" customWidth="1"/>
    <col min="14040" max="14074" width="9.140625" customWidth="1"/>
    <col min="14075" max="14075" width="9.7109375" customWidth="1"/>
    <col min="14076" max="14089" width="9.140625" customWidth="1"/>
    <col min="14293" max="14293" width="21.5703125" customWidth="1"/>
    <col min="14294" max="14294" width="11" customWidth="1"/>
    <col min="14295" max="14295" width="10" customWidth="1"/>
    <col min="14296" max="14330" width="9.140625" customWidth="1"/>
    <col min="14331" max="14331" width="9.7109375" customWidth="1"/>
    <col min="14332" max="14345" width="9.140625" customWidth="1"/>
    <col min="14549" max="14549" width="21.5703125" customWidth="1"/>
    <col min="14550" max="14550" width="11" customWidth="1"/>
    <col min="14551" max="14551" width="10" customWidth="1"/>
    <col min="14552" max="14586" width="9.140625" customWidth="1"/>
    <col min="14587" max="14587" width="9.7109375" customWidth="1"/>
    <col min="14588" max="14601" width="9.140625" customWidth="1"/>
    <col min="14805" max="14805" width="21.5703125" customWidth="1"/>
    <col min="14806" max="14806" width="11" customWidth="1"/>
    <col min="14807" max="14807" width="10" customWidth="1"/>
    <col min="14808" max="14842" width="9.140625" customWidth="1"/>
    <col min="14843" max="14843" width="9.7109375" customWidth="1"/>
    <col min="14844" max="14857" width="9.140625" customWidth="1"/>
    <col min="15061" max="15061" width="21.5703125" customWidth="1"/>
    <col min="15062" max="15062" width="11" customWidth="1"/>
    <col min="15063" max="15063" width="10" customWidth="1"/>
    <col min="15064" max="15098" width="9.140625" customWidth="1"/>
    <col min="15099" max="15099" width="9.7109375" customWidth="1"/>
    <col min="15100" max="15113" width="9.140625" customWidth="1"/>
    <col min="15317" max="15317" width="21.5703125" customWidth="1"/>
    <col min="15318" max="15318" width="11" customWidth="1"/>
    <col min="15319" max="15319" width="10" customWidth="1"/>
    <col min="15320" max="15354" width="9.140625" customWidth="1"/>
    <col min="15355" max="15355" width="9.7109375" customWidth="1"/>
    <col min="15356" max="15369" width="9.140625" customWidth="1"/>
    <col min="15573" max="15573" width="21.5703125" customWidth="1"/>
    <col min="15574" max="15574" width="11" customWidth="1"/>
    <col min="15575" max="15575" width="10" customWidth="1"/>
    <col min="15576" max="15610" width="9.140625" customWidth="1"/>
    <col min="15611" max="15611" width="9.7109375" customWidth="1"/>
    <col min="15612" max="15625" width="9.140625" customWidth="1"/>
    <col min="15829" max="15829" width="21.5703125" customWidth="1"/>
    <col min="15830" max="15830" width="11" customWidth="1"/>
    <col min="15831" max="15831" width="10" customWidth="1"/>
    <col min="15832" max="15866" width="9.140625" customWidth="1"/>
    <col min="15867" max="15867" width="9.7109375" customWidth="1"/>
    <col min="15868" max="15881" width="9.140625" customWidth="1"/>
    <col min="16085" max="16085" width="21.5703125" customWidth="1"/>
    <col min="16086" max="16086" width="11" customWidth="1"/>
    <col min="16087" max="16087" width="10" customWidth="1"/>
    <col min="16088" max="16122" width="9.140625" customWidth="1"/>
    <col min="16123" max="16123" width="9.7109375" customWidth="1"/>
    <col min="16124" max="16137" width="9.140625" customWidth="1"/>
  </cols>
  <sheetData>
    <row r="1" spans="1:41" ht="15.75" customHeight="1" thickBot="1" x14ac:dyDescent="0.35">
      <c r="A1" s="1"/>
      <c r="B1" s="327" t="s">
        <v>79</v>
      </c>
      <c r="C1" s="327"/>
      <c r="D1" s="327"/>
      <c r="E1" s="327"/>
      <c r="F1" s="327"/>
      <c r="G1" s="327"/>
      <c r="H1" s="327"/>
      <c r="I1" s="327"/>
      <c r="J1" s="327"/>
      <c r="K1" s="4"/>
      <c r="L1" s="2"/>
      <c r="M1" s="1"/>
      <c r="N1" s="1"/>
      <c r="O1" s="3"/>
    </row>
    <row r="2" spans="1:41" ht="15.75" customHeight="1" x14ac:dyDescent="0.25">
      <c r="A2" s="358" t="s">
        <v>4</v>
      </c>
      <c r="B2" s="361" t="s">
        <v>3</v>
      </c>
      <c r="C2" s="364" t="s">
        <v>5</v>
      </c>
      <c r="D2" s="352" t="s">
        <v>55</v>
      </c>
      <c r="E2" s="353"/>
      <c r="F2" s="354"/>
      <c r="G2" s="367" t="s">
        <v>56</v>
      </c>
      <c r="H2" s="368"/>
      <c r="I2" s="369"/>
      <c r="J2" s="352" t="s">
        <v>57</v>
      </c>
      <c r="K2" s="353"/>
      <c r="L2" s="354"/>
      <c r="M2" s="352" t="s">
        <v>58</v>
      </c>
      <c r="N2" s="353"/>
      <c r="O2" s="354"/>
    </row>
    <row r="3" spans="1:41" ht="39" customHeight="1" thickBot="1" x14ac:dyDescent="0.3">
      <c r="A3" s="359"/>
      <c r="B3" s="362"/>
      <c r="C3" s="365"/>
      <c r="D3" s="356"/>
      <c r="E3" s="356"/>
      <c r="F3" s="357"/>
      <c r="G3" s="370"/>
      <c r="H3" s="370"/>
      <c r="I3" s="371"/>
      <c r="J3" s="355"/>
      <c r="K3" s="356"/>
      <c r="L3" s="357"/>
      <c r="M3" s="355"/>
      <c r="N3" s="356"/>
      <c r="O3" s="357"/>
    </row>
    <row r="4" spans="1:41" ht="54.75" customHeight="1" thickBot="1" x14ac:dyDescent="0.3">
      <c r="A4" s="360"/>
      <c r="B4" s="363"/>
      <c r="C4" s="366"/>
      <c r="D4" s="92" t="s">
        <v>6</v>
      </c>
      <c r="E4" s="5" t="s">
        <v>37</v>
      </c>
      <c r="F4" s="6" t="s">
        <v>7</v>
      </c>
      <c r="G4" s="129" t="s">
        <v>6</v>
      </c>
      <c r="H4" s="5" t="s">
        <v>37</v>
      </c>
      <c r="I4" s="128" t="s">
        <v>7</v>
      </c>
      <c r="J4" s="92" t="s">
        <v>6</v>
      </c>
      <c r="K4" s="5" t="s">
        <v>37</v>
      </c>
      <c r="L4" s="6" t="s">
        <v>7</v>
      </c>
      <c r="M4" s="5" t="s">
        <v>6</v>
      </c>
      <c r="N4" s="5" t="s">
        <v>37</v>
      </c>
      <c r="O4" s="6" t="s">
        <v>7</v>
      </c>
    </row>
    <row r="5" spans="1:41" s="28" customFormat="1" ht="15.75" x14ac:dyDescent="0.25">
      <c r="A5" s="15">
        <v>1</v>
      </c>
      <c r="B5" s="16" t="s">
        <v>40</v>
      </c>
      <c r="C5" s="17"/>
      <c r="D5" s="29">
        <f>COUNT(Январь!G3:G13)</f>
        <v>6</v>
      </c>
      <c r="E5" s="99">
        <f>SUM(Январь!G3:G13)</f>
        <v>6.8666666668723337</v>
      </c>
      <c r="F5" s="30">
        <f t="shared" ref="F5:F7" si="0">E5/D5</f>
        <v>1.1444444444787223</v>
      </c>
      <c r="G5" s="29">
        <f>COUNT(Февраль!G3:G18)</f>
        <v>15</v>
      </c>
      <c r="H5" s="99">
        <f>SUM(Февраль!G3:G18)</f>
        <v>50.850000000558794</v>
      </c>
      <c r="I5" s="30">
        <f t="shared" ref="I5:I10" si="1">H5/G5</f>
        <v>3.390000000037253</v>
      </c>
      <c r="J5" s="109">
        <f>COUNT(Март!G3:G16)</f>
        <v>12</v>
      </c>
      <c r="K5" s="106">
        <f>SUM(Март!G3:G16)</f>
        <v>21.196666666744278</v>
      </c>
      <c r="L5" s="30">
        <f t="shared" ref="L5:L23" si="2">K5/J5</f>
        <v>1.7663888888953565</v>
      </c>
      <c r="M5" s="125">
        <f t="shared" ref="M5:M22" si="3">D5+G5+J5</f>
        <v>33</v>
      </c>
      <c r="N5" s="115">
        <f t="shared" ref="N5:N22" si="4">E5+H5+K5</f>
        <v>78.913333334175405</v>
      </c>
      <c r="O5" s="114">
        <f t="shared" ref="O5:O23" si="5">N5/M5</f>
        <v>2.3913131313386486</v>
      </c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</row>
    <row r="6" spans="1:41" s="28" customFormat="1" ht="15" customHeight="1" x14ac:dyDescent="0.25">
      <c r="A6" s="18"/>
      <c r="B6" s="19" t="s">
        <v>8</v>
      </c>
      <c r="C6" s="20" t="s">
        <v>9</v>
      </c>
      <c r="D6" s="31">
        <f>COUNTIF(Январь!D3:D13, 0.4)</f>
        <v>1</v>
      </c>
      <c r="E6" s="89">
        <f>SUMIF(Январь!D3:D13, 0.4, Январь!G3:G13)</f>
        <v>2.25</v>
      </c>
      <c r="F6" s="32">
        <f>E6/D6</f>
        <v>2.25</v>
      </c>
      <c r="G6" s="31">
        <f>COUNTIF(Февраль!D3:D18, 0.4)</f>
        <v>0</v>
      </c>
      <c r="H6" s="89">
        <f>SUMIF(Февраль!D3:D18, 0.4, Февраль!G3:G18)</f>
        <v>0</v>
      </c>
      <c r="I6" s="32"/>
      <c r="J6" s="110">
        <f>COUNTIF(Март!D3:D16, 0.4)</f>
        <v>0</v>
      </c>
      <c r="K6" s="107">
        <f>SUMIF(Март!D3:D16, 0.4, Март!G3:G16)</f>
        <v>0</v>
      </c>
      <c r="L6" s="32"/>
      <c r="M6" s="126">
        <f t="shared" si="3"/>
        <v>1</v>
      </c>
      <c r="N6" s="116">
        <f t="shared" si="4"/>
        <v>2.25</v>
      </c>
      <c r="O6" s="21">
        <f t="shared" si="5"/>
        <v>2.25</v>
      </c>
      <c r="P6" s="142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</row>
    <row r="7" spans="1:41" s="28" customFormat="1" ht="15.75" customHeight="1" thickBot="1" x14ac:dyDescent="0.3">
      <c r="A7" s="130"/>
      <c r="B7" s="131"/>
      <c r="C7" s="132" t="s">
        <v>10</v>
      </c>
      <c r="D7" s="33">
        <f>COUNTIF(Январь!D3:D13,10)+COUNTIF(Январь!D3:D13,6)+COUNTIF(Январь!D3:D13,35)+COUNTIF(Январь!D3:D13,110)</f>
        <v>5</v>
      </c>
      <c r="E7" s="90">
        <f>SUMIF(Январь!D3:D13, 10, Январь!G3:G13)+SUMIF(Январь!D3:D13, 6, Январь!G3:G13)+SUMIF(Январь!D3:D13, 35, Январь!G3:G13)+SUMIF(Январь!D3:D13, 110, Январь!G3:G13)</f>
        <v>4.6166666668723337</v>
      </c>
      <c r="F7" s="34">
        <f t="shared" si="0"/>
        <v>0.92333333337446677</v>
      </c>
      <c r="G7" s="33">
        <f>COUNTIF(Февраль!D3:D18,10)+COUNTIF(Февраль!D3:D18,6)+COUNTIF(Февраль!D3:D18,35)+COUNTIF(Февраль!D3:D18,110)</f>
        <v>15</v>
      </c>
      <c r="H7" s="90">
        <f>SUMIF(Февраль!D3:D18, 10, Февраль!G3:G18)+SUMIF(Февраль!D3:D18, 6, Февраль!G3:G18)+SUMIF(Февраль!D3:D18, 35, Февраль!G3:G18)+SUMIF(Февраль!D3:D18, 110, Февраль!G3:G18)</f>
        <v>50.850000000558794</v>
      </c>
      <c r="I7" s="34">
        <f t="shared" si="1"/>
        <v>3.390000000037253</v>
      </c>
      <c r="J7" s="111">
        <f>COUNTIF(Март!D3:D16,10)+COUNTIF(Март!D3:D16,6)+COUNTIF(Март!D3:D16,35)+COUNTIF(Март!D3:D16,110)</f>
        <v>12</v>
      </c>
      <c r="K7" s="108">
        <f>SUMIF(Март!D3:D16, 10, Март!G3:G16)+SUMIF(Март!D3:D16, 6, Март!G3:G16)+SUMIF(Март!D3:D16, 35, Март!G3:G16)+SUMIF(Март!D3:D16, 110, Март!G3:G16)</f>
        <v>21.196666666744274</v>
      </c>
      <c r="L7" s="34">
        <f t="shared" si="2"/>
        <v>1.7663888888953563</v>
      </c>
      <c r="M7" s="133">
        <f t="shared" si="3"/>
        <v>32</v>
      </c>
      <c r="N7" s="123">
        <f t="shared" si="4"/>
        <v>76.663333334175405</v>
      </c>
      <c r="O7" s="124">
        <f t="shared" si="5"/>
        <v>2.3957291666929814</v>
      </c>
      <c r="P7" s="142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</row>
    <row r="8" spans="1:41" s="91" customFormat="1" ht="15.75" x14ac:dyDescent="0.25">
      <c r="A8" s="137">
        <v>2</v>
      </c>
      <c r="B8" s="138" t="s">
        <v>43</v>
      </c>
      <c r="C8" s="139"/>
      <c r="D8" s="153">
        <f>COUNT(Январь!G14:G21)</f>
        <v>8</v>
      </c>
      <c r="E8" s="154">
        <f>SUM(Январь!G14:G21)</f>
        <v>16.950000000419095</v>
      </c>
      <c r="F8" s="155">
        <f t="shared" ref="F8:F10" si="6">E8/D8</f>
        <v>2.1187500000523869</v>
      </c>
      <c r="G8" s="153">
        <f>COUNT(Февраль!G19:G25)</f>
        <v>6</v>
      </c>
      <c r="H8" s="154">
        <f>SUM(Февраль!G19:G25)</f>
        <v>7.0666666666511446</v>
      </c>
      <c r="I8" s="155">
        <f t="shared" si="1"/>
        <v>1.1777777777751908</v>
      </c>
      <c r="J8" s="176">
        <f>COUNT(Март!G17:G22)</f>
        <v>4</v>
      </c>
      <c r="K8" s="177">
        <f>SUM(Март!G17:G22)</f>
        <v>11.170000000058208</v>
      </c>
      <c r="L8" s="155">
        <f t="shared" si="2"/>
        <v>2.7925000000145519</v>
      </c>
      <c r="M8" s="167">
        <f t="shared" si="3"/>
        <v>18</v>
      </c>
      <c r="N8" s="168">
        <f t="shared" si="4"/>
        <v>35.186666667128449</v>
      </c>
      <c r="O8" s="169">
        <f t="shared" si="5"/>
        <v>1.9548148148404694</v>
      </c>
      <c r="P8" s="142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</row>
    <row r="9" spans="1:41" s="91" customFormat="1" ht="15" customHeight="1" x14ac:dyDescent="0.25">
      <c r="A9" s="9"/>
      <c r="B9" s="10" t="s">
        <v>8</v>
      </c>
      <c r="C9" s="11" t="s">
        <v>9</v>
      </c>
      <c r="D9" s="156">
        <f>COUNTIF(Январь!D14:D21, 0.4)</f>
        <v>0</v>
      </c>
      <c r="E9" s="157">
        <f>SUMIF(Январь!D14:D21, 0.4, Январь!G14:G21)</f>
        <v>0</v>
      </c>
      <c r="F9" s="158"/>
      <c r="G9" s="156">
        <f>COUNTIF(Февраль!D19:D25, 0.4)</f>
        <v>1</v>
      </c>
      <c r="H9" s="157">
        <f>SUMIF(Февраль!D19:D25, 0.4, Февраль!G19:G25)</f>
        <v>1.0833333333721384</v>
      </c>
      <c r="I9" s="158">
        <f>H9/G9</f>
        <v>1.0833333333721384</v>
      </c>
      <c r="J9" s="178">
        <f>COUNTIF(Март!D17:D22, 0.4)</f>
        <v>0</v>
      </c>
      <c r="K9" s="179">
        <f>SUMIF(Март!D17:D22, 0.4, Март!G17:G22)</f>
        <v>0</v>
      </c>
      <c r="L9" s="158"/>
      <c r="M9" s="170">
        <f t="shared" si="3"/>
        <v>1</v>
      </c>
      <c r="N9" s="171">
        <f t="shared" si="4"/>
        <v>1.0833333333721384</v>
      </c>
      <c r="O9" s="172">
        <f>N9/M9</f>
        <v>1.0833333333721384</v>
      </c>
      <c r="P9" s="142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</row>
    <row r="10" spans="1:41" s="91" customFormat="1" ht="15.75" customHeight="1" thickBot="1" x14ac:dyDescent="0.3">
      <c r="A10" s="12"/>
      <c r="B10" s="13"/>
      <c r="C10" s="14" t="s">
        <v>10</v>
      </c>
      <c r="D10" s="159">
        <f>COUNTIF(Январь!D14:D21,10)+COUNTIF(Январь!D14:D21,6)+COUNTIF(Январь!D14:D21,35)+COUNTIF(Январь!D14:D21,110)</f>
        <v>8</v>
      </c>
      <c r="E10" s="160">
        <f>SUMIF(Январь!D14:D21, 10, Январь!G14:G21)+SUMIF(Январь!D14:D21, 6, Январь!G14:G21)+SUMIF(Январь!D14:D21, 35, Январь!G14:G21)+SUMIF(Январь!D14:D21, 110, Январь!G14:G21)</f>
        <v>16.950000000419095</v>
      </c>
      <c r="F10" s="161">
        <f t="shared" si="6"/>
        <v>2.1187500000523869</v>
      </c>
      <c r="G10" s="159">
        <f>COUNTIF(Февраль!D19:D25,10)+COUNTIF(Февраль!D19:D25,6)+COUNTIF(Февраль!D19:D25,35)+COUNTIF(Февраль!D19:D25,110)</f>
        <v>5</v>
      </c>
      <c r="H10" s="160">
        <f>SUMIF(Февраль!D19:D25, 10, Февраль!G19:G25)+SUMIF(Февраль!D19:D25, 6, Февраль!G19:G25)+SUMIF(Февраль!D19:D25, 35, Февраль!G19:G25)+SUMIF(Февраль!D19:D25, 110, Февраль!G19:G25)</f>
        <v>5.9833333332790062</v>
      </c>
      <c r="I10" s="161">
        <f t="shared" si="1"/>
        <v>1.1966666666558012</v>
      </c>
      <c r="J10" s="180">
        <f>COUNTIF(Март!D17:D22,10)+COUNTIF(Март!D17:D22,6)+COUNTIF(Март!D17:D22,35)+COUNTIF(Март!D17:D22,110)</f>
        <v>4</v>
      </c>
      <c r="K10" s="181">
        <f>SUMIF(Март!D17:D22, 10, Март!G17:G22)+SUMIF(Март!D17:D22, 6, Март!G17:G22)+SUMIF(Март!D17:D22, 35, Март!G17:G22)+SUMIF(Март!D17:D22, 110, Март!G17:G22)</f>
        <v>11.170000000058208</v>
      </c>
      <c r="L10" s="161">
        <f t="shared" si="2"/>
        <v>2.7925000000145519</v>
      </c>
      <c r="M10" s="173">
        <f t="shared" si="3"/>
        <v>17</v>
      </c>
      <c r="N10" s="174">
        <f t="shared" si="4"/>
        <v>34.103333333756311</v>
      </c>
      <c r="O10" s="175">
        <f t="shared" si="5"/>
        <v>2.0060784313974303</v>
      </c>
      <c r="P10" s="142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</row>
    <row r="11" spans="1:41" s="28" customFormat="1" ht="15.75" x14ac:dyDescent="0.25">
      <c r="A11" s="25">
        <v>3</v>
      </c>
      <c r="B11" s="26" t="s">
        <v>30</v>
      </c>
      <c r="C11" s="27"/>
      <c r="D11" s="29">
        <f>COUNT(Январь!G22:G31)</f>
        <v>10</v>
      </c>
      <c r="E11" s="99">
        <f>SUM(Январь!G22:G31)</f>
        <v>15.200000000128057</v>
      </c>
      <c r="F11" s="30">
        <f t="shared" ref="F11:F14" si="7">E11/D11</f>
        <v>1.5200000000128058</v>
      </c>
      <c r="G11" s="29">
        <f>COUNT(Февраль!G26:G39)</f>
        <v>14</v>
      </c>
      <c r="H11" s="99">
        <f>SUM(Февраль!G26:G39)</f>
        <v>37.78333333338378</v>
      </c>
      <c r="I11" s="30">
        <f t="shared" ref="I11:I16" si="8">H11/G11</f>
        <v>2.6988095238131273</v>
      </c>
      <c r="J11" s="109">
        <f>COUNT(Март!G23:G34)</f>
        <v>12</v>
      </c>
      <c r="K11" s="106">
        <f>SUM(Март!G23:G34)</f>
        <v>30.073333333162591</v>
      </c>
      <c r="L11" s="30">
        <f t="shared" si="2"/>
        <v>2.5061111110968826</v>
      </c>
      <c r="M11" s="125">
        <f t="shared" si="3"/>
        <v>36</v>
      </c>
      <c r="N11" s="115">
        <f t="shared" si="4"/>
        <v>83.056666666674431</v>
      </c>
      <c r="O11" s="114">
        <f t="shared" si="5"/>
        <v>2.3071296296298454</v>
      </c>
      <c r="P11" s="142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</row>
    <row r="12" spans="1:41" s="28" customFormat="1" ht="15" customHeight="1" x14ac:dyDescent="0.25">
      <c r="A12" s="18"/>
      <c r="B12" s="19" t="s">
        <v>8</v>
      </c>
      <c r="C12" s="20" t="s">
        <v>9</v>
      </c>
      <c r="D12" s="31">
        <f>COUNTIF(Январь!D22:D31, 0.4)</f>
        <v>4</v>
      </c>
      <c r="E12" s="89">
        <f>SUMIF(Январь!D22:D31, 0.4, Январь!G22:G31)</f>
        <v>2.9833333332790062</v>
      </c>
      <c r="F12" s="32">
        <f>E12/D12</f>
        <v>0.74583333331975155</v>
      </c>
      <c r="G12" s="31">
        <f>COUNTIF(Февраль!D26:D39, 0.4)</f>
        <v>0</v>
      </c>
      <c r="H12" s="89">
        <f>SUMIF(Февраль!D26:D39, 0.4, Февраль!G26:G39)</f>
        <v>0</v>
      </c>
      <c r="I12" s="32"/>
      <c r="J12" s="110">
        <f>COUNTIF(Март!D23:D34, 0.4)</f>
        <v>3</v>
      </c>
      <c r="K12" s="107">
        <f>SUMIF(Март!D23:D34, 0.4, Март!G23:G34)</f>
        <v>13.099999999918509</v>
      </c>
      <c r="L12" s="32">
        <f>K12/J12</f>
        <v>4.3666666666395031</v>
      </c>
      <c r="M12" s="126">
        <f t="shared" si="3"/>
        <v>7</v>
      </c>
      <c r="N12" s="116">
        <f t="shared" si="4"/>
        <v>16.083333333197515</v>
      </c>
      <c r="O12" s="21">
        <f t="shared" si="5"/>
        <v>2.2976190475996452</v>
      </c>
      <c r="P12" s="142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</row>
    <row r="13" spans="1:41" s="28" customFormat="1" ht="15.75" customHeight="1" thickBot="1" x14ac:dyDescent="0.3">
      <c r="A13" s="22"/>
      <c r="B13" s="23"/>
      <c r="C13" s="24" t="s">
        <v>10</v>
      </c>
      <c r="D13" s="33">
        <f>COUNTIF(Январь!D22:D31,10)+COUNTIF(Январь!D22:D31,6)+COUNTIF(Январь!D22:D31,35)+COUNTIF(Январь!D22:D31,110)</f>
        <v>6</v>
      </c>
      <c r="E13" s="90">
        <f>SUMIF(Январь!D22:D31, 10, Январь!G22:G31)+SUMIF(Январь!D22:D31, 6, Январь!G22:G31)+SUMIF(Январь!D22:D31, 35, Январь!G22:G31)+SUMIF(Январь!D22:D31, 110, Январь!G22:G31)</f>
        <v>12.216666666849051</v>
      </c>
      <c r="F13" s="34">
        <f t="shared" si="7"/>
        <v>2.0361111111415084</v>
      </c>
      <c r="G13" s="33">
        <f>COUNTIF(Февраль!D26:D39,10)+COUNTIF(Февраль!D26:D39,6)+COUNTIF(Февраль!D26:D39,35)+COUNTIF(Февраль!D26:D39,110)</f>
        <v>14</v>
      </c>
      <c r="H13" s="90">
        <f>SUMIF(Февраль!D26:D39, 10, Февраль!G26:G39)+SUMIF(Февраль!D26:D39, 6, Февраль!G26:G39)+SUMIF(Февраль!D26:D39, 35, Февраль!G26:G39)+SUMIF(Февраль!D26:D39, 110, Февраль!G26:G39)</f>
        <v>37.78333333338378</v>
      </c>
      <c r="I13" s="34">
        <f t="shared" si="8"/>
        <v>2.6988095238131273</v>
      </c>
      <c r="J13" s="111">
        <f>COUNTIF(Март!D23:D34,10)+COUNTIF(Март!D23:D34,6)+COUNTIF(Март!D23:D34,35)+COUNTIF(Март!D23:D34,110)</f>
        <v>9</v>
      </c>
      <c r="K13" s="108">
        <f>SUMIF(Март!D23:D34, 10, Март!G23:G34)+SUMIF(Март!D23:D34, 6, Март!G23:G34)+SUMIF(Март!D23:D34, 35, Март!G23:G34)+SUMIF(Март!D23:D34, 110, Март!G23:G34)</f>
        <v>16.973333333244081</v>
      </c>
      <c r="L13" s="34">
        <f t="shared" si="2"/>
        <v>1.885925925916009</v>
      </c>
      <c r="M13" s="133">
        <f t="shared" si="3"/>
        <v>29</v>
      </c>
      <c r="N13" s="123">
        <f t="shared" si="4"/>
        <v>66.973333333476916</v>
      </c>
      <c r="O13" s="124">
        <f t="shared" si="5"/>
        <v>2.3094252873612731</v>
      </c>
      <c r="P13" s="142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</row>
    <row r="14" spans="1:41" s="91" customFormat="1" ht="15.75" x14ac:dyDescent="0.25">
      <c r="A14" s="137">
        <v>4</v>
      </c>
      <c r="B14" s="138" t="s">
        <v>41</v>
      </c>
      <c r="C14" s="139"/>
      <c r="D14" s="153">
        <f>COUNT(Январь!G32:G41)</f>
        <v>9</v>
      </c>
      <c r="E14" s="154">
        <f>SUM(Январь!G32:G41)</f>
        <v>40.383333333302289</v>
      </c>
      <c r="F14" s="155">
        <f t="shared" si="7"/>
        <v>4.4870370370335877</v>
      </c>
      <c r="G14" s="153">
        <f>COUNT(Февраль!G40:G57)</f>
        <v>18</v>
      </c>
      <c r="H14" s="154">
        <f>SUM(Февраль!G40:G57)</f>
        <v>117.50000000023283</v>
      </c>
      <c r="I14" s="155">
        <f t="shared" si="8"/>
        <v>6.5277777777907131</v>
      </c>
      <c r="J14" s="176">
        <f>COUNT(Март!G35:G44)</f>
        <v>7</v>
      </c>
      <c r="K14" s="177">
        <f>SUM(Март!G35:G44)</f>
        <v>48.35000000015134</v>
      </c>
      <c r="L14" s="155">
        <f t="shared" si="2"/>
        <v>6.9071428571644775</v>
      </c>
      <c r="M14" s="167">
        <f t="shared" si="3"/>
        <v>34</v>
      </c>
      <c r="N14" s="168">
        <f t="shared" si="4"/>
        <v>206.23333333368646</v>
      </c>
      <c r="O14" s="169">
        <f t="shared" si="5"/>
        <v>6.06568627452019</v>
      </c>
      <c r="P14" s="142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</row>
    <row r="15" spans="1:41" s="91" customFormat="1" ht="15" customHeight="1" x14ac:dyDescent="0.25">
      <c r="A15" s="9"/>
      <c r="B15" s="10" t="s">
        <v>8</v>
      </c>
      <c r="C15" s="11" t="s">
        <v>9</v>
      </c>
      <c r="D15" s="156">
        <f>COUNTIF(Январь!D32:D41, 0.4)</f>
        <v>1</v>
      </c>
      <c r="E15" s="157">
        <f>SUMIF(Январь!D32:D41, 0.4, Январь!G32:G41)</f>
        <v>1.1999999998952262</v>
      </c>
      <c r="F15" s="158">
        <f>E15/D15</f>
        <v>1.1999999998952262</v>
      </c>
      <c r="G15" s="156">
        <f>COUNTIF(Февраль!D40:D57, 0.4)</f>
        <v>0</v>
      </c>
      <c r="H15" s="157">
        <f>SUMIF(Февраль!D40:D57, 0.4, Февраль!G40:G57)</f>
        <v>0</v>
      </c>
      <c r="I15" s="158"/>
      <c r="J15" s="178">
        <f>COUNTIF(Март!D35:D44, 0.4)</f>
        <v>1</v>
      </c>
      <c r="K15" s="179">
        <f>SUMIF(Март!D35:D44, 0.4, Март!G35:G44)</f>
        <v>2.5</v>
      </c>
      <c r="L15" s="158">
        <f>K15/J15</f>
        <v>2.5</v>
      </c>
      <c r="M15" s="170">
        <f t="shared" si="3"/>
        <v>2</v>
      </c>
      <c r="N15" s="171">
        <f t="shared" si="4"/>
        <v>3.6999999998952262</v>
      </c>
      <c r="O15" s="172">
        <f t="shared" si="5"/>
        <v>1.8499999999476131</v>
      </c>
      <c r="P15" s="142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</row>
    <row r="16" spans="1:41" s="91" customFormat="1" ht="15.75" customHeight="1" thickBot="1" x14ac:dyDescent="0.3">
      <c r="A16" s="12"/>
      <c r="B16" s="13"/>
      <c r="C16" s="14" t="s">
        <v>10</v>
      </c>
      <c r="D16" s="159">
        <f>COUNTIF(Январь!D32:D41,10)+COUNTIF(Январь!D32:D41,6)+COUNTIF(Январь!D32:D41,35)+COUNTIF(Январь!D32:D41,110)</f>
        <v>8</v>
      </c>
      <c r="E16" s="160">
        <f>SUMIF(Январь!D32:D41, 10, Январь!G32:G41)+SUMIF(Январь!D32:D41, 6, Январь!G32:G41)+SUMIF(Январь!D32:D41, 35, Январь!G32:G41)+SUMIF(Январь!D32:D41, 110, Январь!G32:G41)</f>
        <v>39.183333333407063</v>
      </c>
      <c r="F16" s="161">
        <f t="shared" ref="F16" si="9">E16/D16</f>
        <v>4.8979166666758829</v>
      </c>
      <c r="G16" s="159">
        <f>COUNTIF(Февраль!D40:D57,10)+COUNTIF(Февраль!D40:D57,6)+COUNTIF(Февраль!D40:D57,35)+COUNTIF(Февраль!D40:D57,110)</f>
        <v>18</v>
      </c>
      <c r="H16" s="160">
        <f>SUMIF(Февраль!D40:D57, 10, Февраль!G40:G57)+SUMIF(Февраль!D40:D57, 6, Февраль!G40:G57)+SUMIF(Февраль!D40:D57, 35, Февраль!G40:G57)+SUMIF(Февраль!D40:D57, 110, Февраль!G40:G57)</f>
        <v>117.50000000023283</v>
      </c>
      <c r="I16" s="161">
        <f t="shared" si="8"/>
        <v>6.5277777777907131</v>
      </c>
      <c r="J16" s="180">
        <f>COUNTIF(Март!D35:D44,10)+COUNTIF(Март!D35:D44,6)+COUNTIF(Март!D35:D44,35)+COUNTIF(Март!D35:D44,110)</f>
        <v>6</v>
      </c>
      <c r="K16" s="181">
        <f>SUMIF(Март!D35:D44, 10, Март!G35:G44)+SUMIF(Март!D35:D44, 6, Март!G35:G44)+SUMIF(Март!D35:D44, 35, Март!G35:G44)+SUMIF(Март!D35:D44, 110, Март!G35:G44)</f>
        <v>45.85000000015134</v>
      </c>
      <c r="L16" s="161">
        <f t="shared" si="2"/>
        <v>7.64166666669189</v>
      </c>
      <c r="M16" s="173">
        <f t="shared" si="3"/>
        <v>32</v>
      </c>
      <c r="N16" s="174">
        <f t="shared" si="4"/>
        <v>202.53333333379123</v>
      </c>
      <c r="O16" s="175">
        <f t="shared" si="5"/>
        <v>6.329166666680976</v>
      </c>
      <c r="P16" s="142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</row>
    <row r="17" spans="1:41" s="28" customFormat="1" ht="15.75" x14ac:dyDescent="0.25">
      <c r="A17" s="25">
        <v>5</v>
      </c>
      <c r="B17" s="26" t="s">
        <v>44</v>
      </c>
      <c r="C17" s="27"/>
      <c r="D17" s="29">
        <f>COUNT(Январь!G42:G46)</f>
        <v>5</v>
      </c>
      <c r="E17" s="99">
        <f>SUM(Январь!G42:G46)</f>
        <v>13.683333333407063</v>
      </c>
      <c r="F17" s="30">
        <f t="shared" ref="F17:F19" si="10">E17/D17</f>
        <v>2.7366666666814128</v>
      </c>
      <c r="G17" s="29">
        <f>COUNT(Февраль!G58:G79)</f>
        <v>22</v>
      </c>
      <c r="H17" s="99">
        <f>SUM(Февраль!G58:G79)</f>
        <v>53.549999999755528</v>
      </c>
      <c r="I17" s="30">
        <f t="shared" ref="I17:I22" si="11">H17/G17</f>
        <v>2.4340909090797966</v>
      </c>
      <c r="J17" s="109">
        <f>COUNT(Март!G45:G58)</f>
        <v>14</v>
      </c>
      <c r="K17" s="106">
        <f>SUM(Март!G45:G58)</f>
        <v>34.680000000151338</v>
      </c>
      <c r="L17" s="30">
        <f t="shared" si="2"/>
        <v>2.4771428571536669</v>
      </c>
      <c r="M17" s="125">
        <f t="shared" si="3"/>
        <v>41</v>
      </c>
      <c r="N17" s="115">
        <f t="shared" si="4"/>
        <v>101.91333333331393</v>
      </c>
      <c r="O17" s="114">
        <f t="shared" si="5"/>
        <v>2.4856910569100958</v>
      </c>
      <c r="P17" s="142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</row>
    <row r="18" spans="1:41" s="28" customFormat="1" ht="15" customHeight="1" x14ac:dyDescent="0.25">
      <c r="A18" s="18"/>
      <c r="B18" s="19" t="s">
        <v>8</v>
      </c>
      <c r="C18" s="20" t="s">
        <v>9</v>
      </c>
      <c r="D18" s="31">
        <f>COUNTIF(Январь!D42:D46, 0.4)</f>
        <v>1</v>
      </c>
      <c r="E18" s="89">
        <f>SUMIF(Январь!D42:D46, 0.4, Январь!G42:G46)</f>
        <v>3.6666666667442769</v>
      </c>
      <c r="F18" s="32">
        <f t="shared" si="10"/>
        <v>3.6666666667442769</v>
      </c>
      <c r="G18" s="31">
        <f>COUNTIF(Февраль!D58:D79, 0.4)</f>
        <v>2</v>
      </c>
      <c r="H18" s="89">
        <f>SUMIF(Февраль!D58:D79, 0.4, Февраль!G58:G79)</f>
        <v>1.4499999998370185</v>
      </c>
      <c r="I18" s="32">
        <f>H18/G18</f>
        <v>0.72499999991850927</v>
      </c>
      <c r="J18" s="110">
        <f>COUNTIF(Март!D45:D58, 0.4)</f>
        <v>3</v>
      </c>
      <c r="K18" s="107">
        <f>SUMIF(Март!D45:D58, 0.4, Март!G45:G58)</f>
        <v>16.166666666627862</v>
      </c>
      <c r="L18" s="32">
        <f>K18/J18</f>
        <v>5.3888888888759539</v>
      </c>
      <c r="M18" s="126">
        <f t="shared" si="3"/>
        <v>6</v>
      </c>
      <c r="N18" s="116">
        <f t="shared" si="4"/>
        <v>21.283333333209157</v>
      </c>
      <c r="O18" s="21">
        <f t="shared" si="5"/>
        <v>3.5472222222015262</v>
      </c>
      <c r="P18" s="142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</row>
    <row r="19" spans="1:41" s="28" customFormat="1" ht="15.75" customHeight="1" thickBot="1" x14ac:dyDescent="0.3">
      <c r="A19" s="22"/>
      <c r="B19" s="23"/>
      <c r="C19" s="24" t="s">
        <v>10</v>
      </c>
      <c r="D19" s="33">
        <f>COUNTIF(Январь!D42:D46,10)+COUNTIF(Январь!D42:D46,6)+COUNTIF(Январь!D42:D46,35)+COUNTIF(Январь!D42:D46,110)</f>
        <v>4</v>
      </c>
      <c r="E19" s="90">
        <f>SUMIF(Январь!D42:D46, 10, Январь!G42:G46)+SUMIF(Январь!D42:D46, 6, Январь!G42:G46)+SUMIF(Январь!D42:D46, 35, Январь!G42:G46)+SUMIF(Январь!D42:D46, 110, Январь!G42:G46)</f>
        <v>10.016666666662786</v>
      </c>
      <c r="F19" s="34">
        <f t="shared" si="10"/>
        <v>2.5041666666656965</v>
      </c>
      <c r="G19" s="33">
        <f>COUNTIF(Февраль!D58:D79,10)+COUNTIF(Февраль!D58:D79,6)+COUNTIF(Февраль!D58:D79,35)+COUNTIF(Февраль!D58:D79,110)</f>
        <v>20</v>
      </c>
      <c r="H19" s="90">
        <f>SUMIF(Февраль!D58:D79, 10, Февраль!G58:G79)+SUMIF(Февраль!D58:D79, 6, Февраль!G58:G79)+SUMIF(Февраль!D58:D79, 35, Февраль!G58:G79)+SUMIF(Февраль!D58:D79, 110, Февраль!G58:G79)</f>
        <v>52.099999999918509</v>
      </c>
      <c r="I19" s="34">
        <f t="shared" si="11"/>
        <v>2.6049999999959255</v>
      </c>
      <c r="J19" s="111">
        <f>COUNTIF(Март!D45:D58,10)+COUNTIF(Март!D45:D58,6)+COUNTIF(Март!D45:D58,35)+COUNTIF(Март!D45:D58,110)</f>
        <v>11</v>
      </c>
      <c r="K19" s="108">
        <f>SUMIF(Март!D45:D58, 10, Март!G45:G58)+SUMIF(Март!D45:D58, 6, Март!G45:G58)+SUMIF(Март!D45:D58, 35, Март!G45:G58)+SUMIF(Март!D45:D58, 110, Март!G45:G58)</f>
        <v>18.513333333523477</v>
      </c>
      <c r="L19" s="34">
        <f t="shared" si="2"/>
        <v>1.6830303030475888</v>
      </c>
      <c r="M19" s="133">
        <f t="shared" si="3"/>
        <v>35</v>
      </c>
      <c r="N19" s="123">
        <f t="shared" si="4"/>
        <v>80.630000000104772</v>
      </c>
      <c r="O19" s="124">
        <f t="shared" si="5"/>
        <v>2.303714285717279</v>
      </c>
      <c r="P19" s="142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</row>
    <row r="20" spans="1:41" s="91" customFormat="1" ht="15.75" x14ac:dyDescent="0.25">
      <c r="A20" s="137">
        <v>6</v>
      </c>
      <c r="B20" s="138" t="s">
        <v>42</v>
      </c>
      <c r="C20" s="139"/>
      <c r="D20" s="153">
        <f>COUNT(Январь!G47:G57)</f>
        <v>10</v>
      </c>
      <c r="E20" s="154">
        <f>SUM(Январь!G47:G57)</f>
        <v>16.933333333174232</v>
      </c>
      <c r="F20" s="155">
        <f t="shared" ref="F20" si="12">E20/D20</f>
        <v>1.6933333333174232</v>
      </c>
      <c r="G20" s="153">
        <f>COUNT(Февраль!G80:G90)</f>
        <v>11</v>
      </c>
      <c r="H20" s="154">
        <f>SUM(Февраль!G80:G90)</f>
        <v>24.799999999813735</v>
      </c>
      <c r="I20" s="155">
        <f t="shared" si="11"/>
        <v>2.2545454545285213</v>
      </c>
      <c r="J20" s="176">
        <f>COUNT(Март!G59:G72)</f>
        <v>14</v>
      </c>
      <c r="K20" s="177">
        <f>SUM(Март!G59:G72)</f>
        <v>25.759999999313148</v>
      </c>
      <c r="L20" s="155">
        <f t="shared" si="2"/>
        <v>1.8399999999509391</v>
      </c>
      <c r="M20" s="167">
        <f t="shared" si="3"/>
        <v>35</v>
      </c>
      <c r="N20" s="168">
        <f t="shared" si="4"/>
        <v>67.49333333230112</v>
      </c>
      <c r="O20" s="169">
        <f t="shared" si="5"/>
        <v>1.9283809523514606</v>
      </c>
      <c r="P20" s="142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</row>
    <row r="21" spans="1:41" s="91" customFormat="1" ht="15" customHeight="1" x14ac:dyDescent="0.25">
      <c r="A21" s="9"/>
      <c r="B21" s="10" t="s">
        <v>8</v>
      </c>
      <c r="C21" s="11" t="s">
        <v>9</v>
      </c>
      <c r="D21" s="156">
        <f>COUNTIF(Январь!D47:D57, 0.4)</f>
        <v>0</v>
      </c>
      <c r="E21" s="157">
        <f>SUMIF(Январь!D47:D57, 0.4, Январь!G47:G57)</f>
        <v>0</v>
      </c>
      <c r="F21" s="158"/>
      <c r="G21" s="156">
        <f>COUNTIF(Февраль!D80:D90, 0.4)</f>
        <v>0</v>
      </c>
      <c r="H21" s="157">
        <f>SUMIF(Февраль!D80:D90, 0.4, Февраль!G80:G90)</f>
        <v>0</v>
      </c>
      <c r="I21" s="158"/>
      <c r="J21" s="178">
        <f>COUNTIF(Март!D59:D72, 0.4)</f>
        <v>0</v>
      </c>
      <c r="K21" s="179">
        <f>SUMIF(Март!D59:D72, 0.4, Март!G59:G72)</f>
        <v>0</v>
      </c>
      <c r="L21" s="158"/>
      <c r="M21" s="170">
        <f t="shared" si="3"/>
        <v>0</v>
      </c>
      <c r="N21" s="171">
        <f t="shared" si="4"/>
        <v>0</v>
      </c>
      <c r="O21" s="172"/>
      <c r="P21" s="142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</row>
    <row r="22" spans="1:41" s="91" customFormat="1" ht="15.75" customHeight="1" thickBot="1" x14ac:dyDescent="0.3">
      <c r="A22" s="12"/>
      <c r="B22" s="13"/>
      <c r="C22" s="14" t="s">
        <v>10</v>
      </c>
      <c r="D22" s="159">
        <f>COUNTIF(Январь!D47:D57,10)+COUNTIF(Январь!D47:D57,6)+COUNTIF(Январь!D47:D57,35)+COUNTIF(Январь!D47:D57,110)</f>
        <v>10</v>
      </c>
      <c r="E22" s="160">
        <f>SUMIF(Январь!D47:D57, 10, Январь!G47:G57)+SUMIF(Январь!D47:D57, 6, Январь!G47:G57)+SUMIF(Январь!D47:D57, 35, Январь!G47:G57)+SUMIF(Январь!D47:D57, 110, Январь!G47:G57)</f>
        <v>16.933333333174232</v>
      </c>
      <c r="F22" s="161">
        <f t="shared" ref="F22" si="13">E22/D22</f>
        <v>1.6933333333174232</v>
      </c>
      <c r="G22" s="159">
        <f>COUNTIF(Февраль!D80:D90,10)+COUNTIF(Февраль!D80:D90,6)+COUNTIF(Февраль!D80:D90,35)+COUNTIF(Февраль!D80:D90,110)</f>
        <v>11</v>
      </c>
      <c r="H22" s="160">
        <f>SUMIF(Февраль!D80:D90, 10, Февраль!G80:G90)+SUMIF(Февраль!D80:D90, 6, Февраль!G80:G90)+SUMIF(Февраль!D80:D90, 35, Февраль!G80:G90)+SUMIF(Февраль!D80:D90, 110, Февраль!G80:G90)</f>
        <v>24.799999999813735</v>
      </c>
      <c r="I22" s="161">
        <f t="shared" si="11"/>
        <v>2.2545454545285213</v>
      </c>
      <c r="J22" s="180">
        <f>COUNTIF(Март!D59:D72,10)+COUNTIF(Март!D59:D72,6)+COUNTIF(Март!D59:D72,35)+COUNTIF(Март!D59:D72,110)</f>
        <v>14</v>
      </c>
      <c r="K22" s="181">
        <f>SUMIF(Март!D59:D72, 10, Март!G59:G72)+SUMIF(Март!D59:D72, 6, Март!G59:G72)+SUMIF(Март!D59:D72, 35, Март!G59:G72)+SUMIF(Март!D59:D72, 110, Март!G59:G72)</f>
        <v>25.759999999313148</v>
      </c>
      <c r="L22" s="161">
        <f t="shared" si="2"/>
        <v>1.8399999999509391</v>
      </c>
      <c r="M22" s="173">
        <f t="shared" si="3"/>
        <v>35</v>
      </c>
      <c r="N22" s="174">
        <f t="shared" si="4"/>
        <v>67.49333333230112</v>
      </c>
      <c r="O22" s="175">
        <f t="shared" si="5"/>
        <v>1.9283809523514606</v>
      </c>
      <c r="P22" s="142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</row>
    <row r="23" spans="1:41" ht="28.5" x14ac:dyDescent="0.25">
      <c r="A23" s="134"/>
      <c r="B23" s="135" t="s">
        <v>11</v>
      </c>
      <c r="C23" s="136"/>
      <c r="D23" s="143">
        <f t="shared" ref="D23:E25" si="14">D5+D8+D11+D14+D17+D20</f>
        <v>48</v>
      </c>
      <c r="E23" s="144">
        <f>E5+E8+E11+E14+E17+E20</f>
        <v>110.01666666730307</v>
      </c>
      <c r="F23" s="149">
        <f>E23/D23</f>
        <v>2.2920138889021473</v>
      </c>
      <c r="G23" s="143">
        <f t="shared" ref="G23" si="15">G5+G8+G11+G14+G17+G20</f>
        <v>86</v>
      </c>
      <c r="H23" s="144">
        <f>H5+H8+H11+H14+H17+H20</f>
        <v>291.55000000039581</v>
      </c>
      <c r="I23" s="149">
        <f>H23/G23</f>
        <v>3.3901162790743697</v>
      </c>
      <c r="J23" s="143">
        <f t="shared" ref="J23" si="16">J5+J8+J11+J14+J17+J20</f>
        <v>63</v>
      </c>
      <c r="K23" s="144">
        <f>K5+K8+K11+K14+K17+K20</f>
        <v>171.22999999958091</v>
      </c>
      <c r="L23" s="149">
        <f t="shared" si="2"/>
        <v>2.7179365079298559</v>
      </c>
      <c r="M23" s="143">
        <f>M5+M8+M11+M14+M17+M20</f>
        <v>197</v>
      </c>
      <c r="N23" s="144">
        <f>N5+N8+N11+N14+N17+N20</f>
        <v>572.79666666727985</v>
      </c>
      <c r="O23" s="149">
        <f t="shared" si="5"/>
        <v>2.907597292727309</v>
      </c>
      <c r="P23" s="142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</row>
    <row r="24" spans="1:41" ht="15" customHeight="1" x14ac:dyDescent="0.25">
      <c r="A24" s="37"/>
      <c r="B24" s="38" t="s">
        <v>8</v>
      </c>
      <c r="C24" s="95" t="s">
        <v>9</v>
      </c>
      <c r="D24" s="145">
        <f t="shared" si="14"/>
        <v>7</v>
      </c>
      <c r="E24" s="146">
        <f t="shared" si="14"/>
        <v>10.099999999918509</v>
      </c>
      <c r="F24" s="39">
        <f t="shared" ref="F24:F25" si="17">E24/D24</f>
        <v>1.4428571428455013</v>
      </c>
      <c r="G24" s="145">
        <f t="shared" ref="G24:H24" si="18">G6+G9+G12+G15+G18+G21</f>
        <v>3</v>
      </c>
      <c r="H24" s="146">
        <f t="shared" si="18"/>
        <v>2.533333333209157</v>
      </c>
      <c r="I24" s="39">
        <f t="shared" ref="I24:I25" si="19">H24/G24</f>
        <v>0.84444444440305233</v>
      </c>
      <c r="J24" s="145">
        <f t="shared" ref="J24:K24" si="20">J6+J9+J12+J15+J18+J21</f>
        <v>7</v>
      </c>
      <c r="K24" s="146">
        <f t="shared" si="20"/>
        <v>31.766666666546371</v>
      </c>
      <c r="L24" s="39">
        <f t="shared" ref="L24:L25" si="21">K24/J24</f>
        <v>4.5380952380780526</v>
      </c>
      <c r="M24" s="145">
        <f t="shared" ref="M24:N24" si="22">M6+M9+M12+M15+M18+M21</f>
        <v>17</v>
      </c>
      <c r="N24" s="146">
        <f t="shared" si="22"/>
        <v>44.399999999674037</v>
      </c>
      <c r="O24" s="39">
        <f t="shared" ref="O24:O25" si="23">N24/M24</f>
        <v>2.6117647058631785</v>
      </c>
    </row>
    <row r="25" spans="1:41" ht="15.75" customHeight="1" thickBot="1" x14ac:dyDescent="0.3">
      <c r="A25" s="40"/>
      <c r="B25" s="41"/>
      <c r="C25" s="96" t="s">
        <v>10</v>
      </c>
      <c r="D25" s="147">
        <f t="shared" si="14"/>
        <v>41</v>
      </c>
      <c r="E25" s="148">
        <f t="shared" si="14"/>
        <v>99.916666667384561</v>
      </c>
      <c r="F25" s="42">
        <f t="shared" si="17"/>
        <v>2.4369918699362088</v>
      </c>
      <c r="G25" s="147">
        <f t="shared" ref="G25:H25" si="24">G7+G10+G13+G16+G19+G22</f>
        <v>83</v>
      </c>
      <c r="H25" s="148">
        <f t="shared" si="24"/>
        <v>289.01666666718666</v>
      </c>
      <c r="I25" s="42">
        <f t="shared" si="19"/>
        <v>3.4821285140624898</v>
      </c>
      <c r="J25" s="147">
        <f t="shared" ref="J25:K25" si="25">J7+J10+J13+J16+J19+J22</f>
        <v>56</v>
      </c>
      <c r="K25" s="148">
        <f t="shared" si="25"/>
        <v>139.46333333303451</v>
      </c>
      <c r="L25" s="42">
        <f t="shared" si="21"/>
        <v>2.4904166666613308</v>
      </c>
      <c r="M25" s="147">
        <f t="shared" ref="M25:N25" si="26">M7+M10+M13+M16+M19+M22</f>
        <v>180</v>
      </c>
      <c r="N25" s="148">
        <f t="shared" si="26"/>
        <v>528.39666666760581</v>
      </c>
      <c r="O25" s="42">
        <f t="shared" si="23"/>
        <v>2.9355370370422547</v>
      </c>
    </row>
    <row r="28" spans="1:41" x14ac:dyDescent="0.25">
      <c r="D28" s="28"/>
      <c r="E28" s="28"/>
      <c r="F28" s="28"/>
      <c r="G28" s="28"/>
      <c r="H28" s="28"/>
      <c r="I28" s="28"/>
      <c r="J28" s="28"/>
      <c r="K28" s="28"/>
      <c r="L28" s="28"/>
    </row>
    <row r="29" spans="1:41" x14ac:dyDescent="0.25">
      <c r="D29" s="28"/>
      <c r="E29" s="28"/>
      <c r="F29" s="28"/>
      <c r="G29" s="28"/>
      <c r="H29" s="28"/>
      <c r="I29" s="28"/>
      <c r="J29" s="28"/>
      <c r="K29" s="28"/>
      <c r="L29" s="28"/>
    </row>
    <row r="30" spans="1:41" x14ac:dyDescent="0.25">
      <c r="D30" s="28"/>
      <c r="E30" s="28"/>
      <c r="F30" s="28"/>
      <c r="G30" s="28"/>
      <c r="H30" s="28"/>
      <c r="I30" s="28"/>
      <c r="J30" s="28"/>
      <c r="K30" s="28"/>
      <c r="L30" s="28"/>
    </row>
    <row r="31" spans="1:41" x14ac:dyDescent="0.25">
      <c r="D31" s="28"/>
      <c r="E31" s="28"/>
      <c r="F31" s="28"/>
      <c r="G31" s="28"/>
      <c r="H31" s="28"/>
      <c r="I31" s="28"/>
      <c r="J31" s="28"/>
      <c r="K31" s="28"/>
      <c r="L31" s="28"/>
    </row>
    <row r="32" spans="1:41" x14ac:dyDescent="0.25">
      <c r="D32" s="28"/>
      <c r="E32" s="28"/>
      <c r="F32" s="28"/>
      <c r="G32" s="28"/>
      <c r="H32" s="28"/>
      <c r="I32" s="28"/>
      <c r="J32" s="28"/>
      <c r="K32" s="28"/>
      <c r="L32" s="28"/>
    </row>
    <row r="33" spans="4:12" x14ac:dyDescent="0.25">
      <c r="D33" s="28"/>
      <c r="E33" s="28"/>
      <c r="F33" s="28"/>
      <c r="G33" s="28"/>
      <c r="H33" s="28"/>
      <c r="I33" s="28"/>
      <c r="J33" s="28"/>
      <c r="K33" s="28"/>
      <c r="L33" s="28"/>
    </row>
    <row r="34" spans="4:12" x14ac:dyDescent="0.25">
      <c r="D34" s="28"/>
      <c r="E34" s="28"/>
      <c r="F34" s="28"/>
      <c r="G34" s="28"/>
      <c r="H34" s="28"/>
      <c r="I34" s="28"/>
      <c r="J34" s="28"/>
      <c r="K34" s="28"/>
      <c r="L34" s="28"/>
    </row>
    <row r="35" spans="4:12" x14ac:dyDescent="0.25">
      <c r="D35" s="28"/>
      <c r="E35" s="28"/>
      <c r="F35" s="28"/>
      <c r="G35" s="28"/>
      <c r="H35" s="28"/>
      <c r="I35" s="28"/>
      <c r="J35" s="28"/>
      <c r="K35" s="28"/>
      <c r="L35" s="28"/>
    </row>
    <row r="36" spans="4:12" x14ac:dyDescent="0.25">
      <c r="D36" s="28"/>
      <c r="E36" s="28"/>
      <c r="F36" s="28"/>
      <c r="G36" s="28"/>
      <c r="H36" s="28"/>
      <c r="I36" s="28"/>
      <c r="J36" s="28"/>
      <c r="K36" s="28"/>
      <c r="L36" s="28"/>
    </row>
    <row r="37" spans="4:12" x14ac:dyDescent="0.25">
      <c r="D37" s="28"/>
      <c r="E37" s="28"/>
      <c r="F37" s="28"/>
      <c r="G37" s="28"/>
      <c r="H37" s="28"/>
      <c r="I37" s="28"/>
      <c r="J37" s="28"/>
      <c r="K37" s="28"/>
      <c r="L37" s="28"/>
    </row>
    <row r="38" spans="4:12" x14ac:dyDescent="0.25">
      <c r="J38" s="28"/>
      <c r="K38" s="28"/>
      <c r="L38" s="28"/>
    </row>
  </sheetData>
  <mergeCells count="8">
    <mergeCell ref="M2:O3"/>
    <mergeCell ref="B1:J1"/>
    <mergeCell ref="A2:A4"/>
    <mergeCell ref="B2:B4"/>
    <mergeCell ref="C2:C4"/>
    <mergeCell ref="D2:F3"/>
    <mergeCell ref="G2:I3"/>
    <mergeCell ref="J2:L3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8"/>
  <sheetViews>
    <sheetView zoomScaleNormal="100" workbookViewId="0">
      <selection activeCell="E28" sqref="E28"/>
    </sheetView>
    <sheetView tabSelected="1" view="pageBreakPreview" zoomScale="60" zoomScaleNormal="100" workbookViewId="1">
      <selection activeCell="H39" sqref="H39"/>
    </sheetView>
  </sheetViews>
  <sheetFormatPr defaultRowHeight="15" x14ac:dyDescent="0.25"/>
  <cols>
    <col min="2" max="2" width="21.5703125" customWidth="1"/>
    <col min="3" max="3" width="11.7109375" customWidth="1"/>
    <col min="4" max="10" width="9.140625" customWidth="1"/>
    <col min="13" max="13" width="9.28515625" bestFit="1" customWidth="1"/>
    <col min="14" max="14" width="9.85546875" bestFit="1" customWidth="1"/>
    <col min="15" max="15" width="9.7109375" bestFit="1" customWidth="1"/>
    <col min="213" max="213" width="21.5703125" customWidth="1"/>
    <col min="214" max="214" width="11" customWidth="1"/>
    <col min="215" max="215" width="10" customWidth="1"/>
    <col min="216" max="250" width="9.140625" customWidth="1"/>
    <col min="251" max="251" width="9.7109375" customWidth="1"/>
    <col min="252" max="265" width="9.140625" customWidth="1"/>
    <col min="469" max="469" width="21.5703125" customWidth="1"/>
    <col min="470" max="470" width="11" customWidth="1"/>
    <col min="471" max="471" width="10" customWidth="1"/>
    <col min="472" max="506" width="9.140625" customWidth="1"/>
    <col min="507" max="507" width="9.7109375" customWidth="1"/>
    <col min="508" max="521" width="9.140625" customWidth="1"/>
    <col min="725" max="725" width="21.5703125" customWidth="1"/>
    <col min="726" max="726" width="11" customWidth="1"/>
    <col min="727" max="727" width="10" customWidth="1"/>
    <col min="728" max="762" width="9.140625" customWidth="1"/>
    <col min="763" max="763" width="9.7109375" customWidth="1"/>
    <col min="764" max="777" width="9.140625" customWidth="1"/>
    <col min="981" max="981" width="21.5703125" customWidth="1"/>
    <col min="982" max="982" width="11" customWidth="1"/>
    <col min="983" max="983" width="10" customWidth="1"/>
    <col min="984" max="1018" width="9.140625" customWidth="1"/>
    <col min="1019" max="1019" width="9.7109375" customWidth="1"/>
    <col min="1020" max="1033" width="9.140625" customWidth="1"/>
    <col min="1237" max="1237" width="21.5703125" customWidth="1"/>
    <col min="1238" max="1238" width="11" customWidth="1"/>
    <col min="1239" max="1239" width="10" customWidth="1"/>
    <col min="1240" max="1274" width="9.140625" customWidth="1"/>
    <col min="1275" max="1275" width="9.7109375" customWidth="1"/>
    <col min="1276" max="1289" width="9.140625" customWidth="1"/>
    <col min="1493" max="1493" width="21.5703125" customWidth="1"/>
    <col min="1494" max="1494" width="11" customWidth="1"/>
    <col min="1495" max="1495" width="10" customWidth="1"/>
    <col min="1496" max="1530" width="9.140625" customWidth="1"/>
    <col min="1531" max="1531" width="9.7109375" customWidth="1"/>
    <col min="1532" max="1545" width="9.140625" customWidth="1"/>
    <col min="1749" max="1749" width="21.5703125" customWidth="1"/>
    <col min="1750" max="1750" width="11" customWidth="1"/>
    <col min="1751" max="1751" width="10" customWidth="1"/>
    <col min="1752" max="1786" width="9.140625" customWidth="1"/>
    <col min="1787" max="1787" width="9.7109375" customWidth="1"/>
    <col min="1788" max="1801" width="9.140625" customWidth="1"/>
    <col min="2005" max="2005" width="21.5703125" customWidth="1"/>
    <col min="2006" max="2006" width="11" customWidth="1"/>
    <col min="2007" max="2007" width="10" customWidth="1"/>
    <col min="2008" max="2042" width="9.140625" customWidth="1"/>
    <col min="2043" max="2043" width="9.7109375" customWidth="1"/>
    <col min="2044" max="2057" width="9.140625" customWidth="1"/>
    <col min="2261" max="2261" width="21.5703125" customWidth="1"/>
    <col min="2262" max="2262" width="11" customWidth="1"/>
    <col min="2263" max="2263" width="10" customWidth="1"/>
    <col min="2264" max="2298" width="9.140625" customWidth="1"/>
    <col min="2299" max="2299" width="9.7109375" customWidth="1"/>
    <col min="2300" max="2313" width="9.140625" customWidth="1"/>
    <col min="2517" max="2517" width="21.5703125" customWidth="1"/>
    <col min="2518" max="2518" width="11" customWidth="1"/>
    <col min="2519" max="2519" width="10" customWidth="1"/>
    <col min="2520" max="2554" width="9.140625" customWidth="1"/>
    <col min="2555" max="2555" width="9.7109375" customWidth="1"/>
    <col min="2556" max="2569" width="9.140625" customWidth="1"/>
    <col min="2773" max="2773" width="21.5703125" customWidth="1"/>
    <col min="2774" max="2774" width="11" customWidth="1"/>
    <col min="2775" max="2775" width="10" customWidth="1"/>
    <col min="2776" max="2810" width="9.140625" customWidth="1"/>
    <col min="2811" max="2811" width="9.7109375" customWidth="1"/>
    <col min="2812" max="2825" width="9.140625" customWidth="1"/>
    <col min="3029" max="3029" width="21.5703125" customWidth="1"/>
    <col min="3030" max="3030" width="11" customWidth="1"/>
    <col min="3031" max="3031" width="10" customWidth="1"/>
    <col min="3032" max="3066" width="9.140625" customWidth="1"/>
    <col min="3067" max="3067" width="9.7109375" customWidth="1"/>
    <col min="3068" max="3081" width="9.140625" customWidth="1"/>
    <col min="3285" max="3285" width="21.5703125" customWidth="1"/>
    <col min="3286" max="3286" width="11" customWidth="1"/>
    <col min="3287" max="3287" width="10" customWidth="1"/>
    <col min="3288" max="3322" width="9.140625" customWidth="1"/>
    <col min="3323" max="3323" width="9.7109375" customWidth="1"/>
    <col min="3324" max="3337" width="9.140625" customWidth="1"/>
    <col min="3541" max="3541" width="21.5703125" customWidth="1"/>
    <col min="3542" max="3542" width="11" customWidth="1"/>
    <col min="3543" max="3543" width="10" customWidth="1"/>
    <col min="3544" max="3578" width="9.140625" customWidth="1"/>
    <col min="3579" max="3579" width="9.7109375" customWidth="1"/>
    <col min="3580" max="3593" width="9.140625" customWidth="1"/>
    <col min="3797" max="3797" width="21.5703125" customWidth="1"/>
    <col min="3798" max="3798" width="11" customWidth="1"/>
    <col min="3799" max="3799" width="10" customWidth="1"/>
    <col min="3800" max="3834" width="9.140625" customWidth="1"/>
    <col min="3835" max="3835" width="9.7109375" customWidth="1"/>
    <col min="3836" max="3849" width="9.140625" customWidth="1"/>
    <col min="4053" max="4053" width="21.5703125" customWidth="1"/>
    <col min="4054" max="4054" width="11" customWidth="1"/>
    <col min="4055" max="4055" width="10" customWidth="1"/>
    <col min="4056" max="4090" width="9.140625" customWidth="1"/>
    <col min="4091" max="4091" width="9.7109375" customWidth="1"/>
    <col min="4092" max="4105" width="9.140625" customWidth="1"/>
    <col min="4309" max="4309" width="21.5703125" customWidth="1"/>
    <col min="4310" max="4310" width="11" customWidth="1"/>
    <col min="4311" max="4311" width="10" customWidth="1"/>
    <col min="4312" max="4346" width="9.140625" customWidth="1"/>
    <col min="4347" max="4347" width="9.7109375" customWidth="1"/>
    <col min="4348" max="4361" width="9.140625" customWidth="1"/>
    <col min="4565" max="4565" width="21.5703125" customWidth="1"/>
    <col min="4566" max="4566" width="11" customWidth="1"/>
    <col min="4567" max="4567" width="10" customWidth="1"/>
    <col min="4568" max="4602" width="9.140625" customWidth="1"/>
    <col min="4603" max="4603" width="9.7109375" customWidth="1"/>
    <col min="4604" max="4617" width="9.140625" customWidth="1"/>
    <col min="4821" max="4821" width="21.5703125" customWidth="1"/>
    <col min="4822" max="4822" width="11" customWidth="1"/>
    <col min="4823" max="4823" width="10" customWidth="1"/>
    <col min="4824" max="4858" width="9.140625" customWidth="1"/>
    <col min="4859" max="4859" width="9.7109375" customWidth="1"/>
    <col min="4860" max="4873" width="9.140625" customWidth="1"/>
    <col min="5077" max="5077" width="21.5703125" customWidth="1"/>
    <col min="5078" max="5078" width="11" customWidth="1"/>
    <col min="5079" max="5079" width="10" customWidth="1"/>
    <col min="5080" max="5114" width="9.140625" customWidth="1"/>
    <col min="5115" max="5115" width="9.7109375" customWidth="1"/>
    <col min="5116" max="5129" width="9.140625" customWidth="1"/>
    <col min="5333" max="5333" width="21.5703125" customWidth="1"/>
    <col min="5334" max="5334" width="11" customWidth="1"/>
    <col min="5335" max="5335" width="10" customWidth="1"/>
    <col min="5336" max="5370" width="9.140625" customWidth="1"/>
    <col min="5371" max="5371" width="9.7109375" customWidth="1"/>
    <col min="5372" max="5385" width="9.140625" customWidth="1"/>
    <col min="5589" max="5589" width="21.5703125" customWidth="1"/>
    <col min="5590" max="5590" width="11" customWidth="1"/>
    <col min="5591" max="5591" width="10" customWidth="1"/>
    <col min="5592" max="5626" width="9.140625" customWidth="1"/>
    <col min="5627" max="5627" width="9.7109375" customWidth="1"/>
    <col min="5628" max="5641" width="9.140625" customWidth="1"/>
    <col min="5845" max="5845" width="21.5703125" customWidth="1"/>
    <col min="5846" max="5846" width="11" customWidth="1"/>
    <col min="5847" max="5847" width="10" customWidth="1"/>
    <col min="5848" max="5882" width="9.140625" customWidth="1"/>
    <col min="5883" max="5883" width="9.7109375" customWidth="1"/>
    <col min="5884" max="5897" width="9.140625" customWidth="1"/>
    <col min="6101" max="6101" width="21.5703125" customWidth="1"/>
    <col min="6102" max="6102" width="11" customWidth="1"/>
    <col min="6103" max="6103" width="10" customWidth="1"/>
    <col min="6104" max="6138" width="9.140625" customWidth="1"/>
    <col min="6139" max="6139" width="9.7109375" customWidth="1"/>
    <col min="6140" max="6153" width="9.140625" customWidth="1"/>
    <col min="6357" max="6357" width="21.5703125" customWidth="1"/>
    <col min="6358" max="6358" width="11" customWidth="1"/>
    <col min="6359" max="6359" width="10" customWidth="1"/>
    <col min="6360" max="6394" width="9.140625" customWidth="1"/>
    <col min="6395" max="6395" width="9.7109375" customWidth="1"/>
    <col min="6396" max="6409" width="9.140625" customWidth="1"/>
    <col min="6613" max="6613" width="21.5703125" customWidth="1"/>
    <col min="6614" max="6614" width="11" customWidth="1"/>
    <col min="6615" max="6615" width="10" customWidth="1"/>
    <col min="6616" max="6650" width="9.140625" customWidth="1"/>
    <col min="6651" max="6651" width="9.7109375" customWidth="1"/>
    <col min="6652" max="6665" width="9.140625" customWidth="1"/>
    <col min="6869" max="6869" width="21.5703125" customWidth="1"/>
    <col min="6870" max="6870" width="11" customWidth="1"/>
    <col min="6871" max="6871" width="10" customWidth="1"/>
    <col min="6872" max="6906" width="9.140625" customWidth="1"/>
    <col min="6907" max="6907" width="9.7109375" customWidth="1"/>
    <col min="6908" max="6921" width="9.140625" customWidth="1"/>
    <col min="7125" max="7125" width="21.5703125" customWidth="1"/>
    <col min="7126" max="7126" width="11" customWidth="1"/>
    <col min="7127" max="7127" width="10" customWidth="1"/>
    <col min="7128" max="7162" width="9.140625" customWidth="1"/>
    <col min="7163" max="7163" width="9.7109375" customWidth="1"/>
    <col min="7164" max="7177" width="9.140625" customWidth="1"/>
    <col min="7381" max="7381" width="21.5703125" customWidth="1"/>
    <col min="7382" max="7382" width="11" customWidth="1"/>
    <col min="7383" max="7383" width="10" customWidth="1"/>
    <col min="7384" max="7418" width="9.140625" customWidth="1"/>
    <col min="7419" max="7419" width="9.7109375" customWidth="1"/>
    <col min="7420" max="7433" width="9.140625" customWidth="1"/>
    <col min="7637" max="7637" width="21.5703125" customWidth="1"/>
    <col min="7638" max="7638" width="11" customWidth="1"/>
    <col min="7639" max="7639" width="10" customWidth="1"/>
    <col min="7640" max="7674" width="9.140625" customWidth="1"/>
    <col min="7675" max="7675" width="9.7109375" customWidth="1"/>
    <col min="7676" max="7689" width="9.140625" customWidth="1"/>
    <col min="7893" max="7893" width="21.5703125" customWidth="1"/>
    <col min="7894" max="7894" width="11" customWidth="1"/>
    <col min="7895" max="7895" width="10" customWidth="1"/>
    <col min="7896" max="7930" width="9.140625" customWidth="1"/>
    <col min="7931" max="7931" width="9.7109375" customWidth="1"/>
    <col min="7932" max="7945" width="9.140625" customWidth="1"/>
    <col min="8149" max="8149" width="21.5703125" customWidth="1"/>
    <col min="8150" max="8150" width="11" customWidth="1"/>
    <col min="8151" max="8151" width="10" customWidth="1"/>
    <col min="8152" max="8186" width="9.140625" customWidth="1"/>
    <col min="8187" max="8187" width="9.7109375" customWidth="1"/>
    <col min="8188" max="8201" width="9.140625" customWidth="1"/>
    <col min="8405" max="8405" width="21.5703125" customWidth="1"/>
    <col min="8406" max="8406" width="11" customWidth="1"/>
    <col min="8407" max="8407" width="10" customWidth="1"/>
    <col min="8408" max="8442" width="9.140625" customWidth="1"/>
    <col min="8443" max="8443" width="9.7109375" customWidth="1"/>
    <col min="8444" max="8457" width="9.140625" customWidth="1"/>
    <col min="8661" max="8661" width="21.5703125" customWidth="1"/>
    <col min="8662" max="8662" width="11" customWidth="1"/>
    <col min="8663" max="8663" width="10" customWidth="1"/>
    <col min="8664" max="8698" width="9.140625" customWidth="1"/>
    <col min="8699" max="8699" width="9.7109375" customWidth="1"/>
    <col min="8700" max="8713" width="9.140625" customWidth="1"/>
    <col min="8917" max="8917" width="21.5703125" customWidth="1"/>
    <col min="8918" max="8918" width="11" customWidth="1"/>
    <col min="8919" max="8919" width="10" customWidth="1"/>
    <col min="8920" max="8954" width="9.140625" customWidth="1"/>
    <col min="8955" max="8955" width="9.7109375" customWidth="1"/>
    <col min="8956" max="8969" width="9.140625" customWidth="1"/>
    <col min="9173" max="9173" width="21.5703125" customWidth="1"/>
    <col min="9174" max="9174" width="11" customWidth="1"/>
    <col min="9175" max="9175" width="10" customWidth="1"/>
    <col min="9176" max="9210" width="9.140625" customWidth="1"/>
    <col min="9211" max="9211" width="9.7109375" customWidth="1"/>
    <col min="9212" max="9225" width="9.140625" customWidth="1"/>
    <col min="9429" max="9429" width="21.5703125" customWidth="1"/>
    <col min="9430" max="9430" width="11" customWidth="1"/>
    <col min="9431" max="9431" width="10" customWidth="1"/>
    <col min="9432" max="9466" width="9.140625" customWidth="1"/>
    <col min="9467" max="9467" width="9.7109375" customWidth="1"/>
    <col min="9468" max="9481" width="9.140625" customWidth="1"/>
    <col min="9685" max="9685" width="21.5703125" customWidth="1"/>
    <col min="9686" max="9686" width="11" customWidth="1"/>
    <col min="9687" max="9687" width="10" customWidth="1"/>
    <col min="9688" max="9722" width="9.140625" customWidth="1"/>
    <col min="9723" max="9723" width="9.7109375" customWidth="1"/>
    <col min="9724" max="9737" width="9.140625" customWidth="1"/>
    <col min="9941" max="9941" width="21.5703125" customWidth="1"/>
    <col min="9942" max="9942" width="11" customWidth="1"/>
    <col min="9943" max="9943" width="10" customWidth="1"/>
    <col min="9944" max="9978" width="9.140625" customWidth="1"/>
    <col min="9979" max="9979" width="9.7109375" customWidth="1"/>
    <col min="9980" max="9993" width="9.140625" customWidth="1"/>
    <col min="10197" max="10197" width="21.5703125" customWidth="1"/>
    <col min="10198" max="10198" width="11" customWidth="1"/>
    <col min="10199" max="10199" width="10" customWidth="1"/>
    <col min="10200" max="10234" width="9.140625" customWidth="1"/>
    <col min="10235" max="10235" width="9.7109375" customWidth="1"/>
    <col min="10236" max="10249" width="9.140625" customWidth="1"/>
    <col min="10453" max="10453" width="21.5703125" customWidth="1"/>
    <col min="10454" max="10454" width="11" customWidth="1"/>
    <col min="10455" max="10455" width="10" customWidth="1"/>
    <col min="10456" max="10490" width="9.140625" customWidth="1"/>
    <col min="10491" max="10491" width="9.7109375" customWidth="1"/>
    <col min="10492" max="10505" width="9.140625" customWidth="1"/>
    <col min="10709" max="10709" width="21.5703125" customWidth="1"/>
    <col min="10710" max="10710" width="11" customWidth="1"/>
    <col min="10711" max="10711" width="10" customWidth="1"/>
    <col min="10712" max="10746" width="9.140625" customWidth="1"/>
    <col min="10747" max="10747" width="9.7109375" customWidth="1"/>
    <col min="10748" max="10761" width="9.140625" customWidth="1"/>
    <col min="10965" max="10965" width="21.5703125" customWidth="1"/>
    <col min="10966" max="10966" width="11" customWidth="1"/>
    <col min="10967" max="10967" width="10" customWidth="1"/>
    <col min="10968" max="11002" width="9.140625" customWidth="1"/>
    <col min="11003" max="11003" width="9.7109375" customWidth="1"/>
    <col min="11004" max="11017" width="9.140625" customWidth="1"/>
    <col min="11221" max="11221" width="21.5703125" customWidth="1"/>
    <col min="11222" max="11222" width="11" customWidth="1"/>
    <col min="11223" max="11223" width="10" customWidth="1"/>
    <col min="11224" max="11258" width="9.140625" customWidth="1"/>
    <col min="11259" max="11259" width="9.7109375" customWidth="1"/>
    <col min="11260" max="11273" width="9.140625" customWidth="1"/>
    <col min="11477" max="11477" width="21.5703125" customWidth="1"/>
    <col min="11478" max="11478" width="11" customWidth="1"/>
    <col min="11479" max="11479" width="10" customWidth="1"/>
    <col min="11480" max="11514" width="9.140625" customWidth="1"/>
    <col min="11515" max="11515" width="9.7109375" customWidth="1"/>
    <col min="11516" max="11529" width="9.140625" customWidth="1"/>
    <col min="11733" max="11733" width="21.5703125" customWidth="1"/>
    <col min="11734" max="11734" width="11" customWidth="1"/>
    <col min="11735" max="11735" width="10" customWidth="1"/>
    <col min="11736" max="11770" width="9.140625" customWidth="1"/>
    <col min="11771" max="11771" width="9.7109375" customWidth="1"/>
    <col min="11772" max="11785" width="9.140625" customWidth="1"/>
    <col min="11989" max="11989" width="21.5703125" customWidth="1"/>
    <col min="11990" max="11990" width="11" customWidth="1"/>
    <col min="11991" max="11991" width="10" customWidth="1"/>
    <col min="11992" max="12026" width="9.140625" customWidth="1"/>
    <col min="12027" max="12027" width="9.7109375" customWidth="1"/>
    <col min="12028" max="12041" width="9.140625" customWidth="1"/>
    <col min="12245" max="12245" width="21.5703125" customWidth="1"/>
    <col min="12246" max="12246" width="11" customWidth="1"/>
    <col min="12247" max="12247" width="10" customWidth="1"/>
    <col min="12248" max="12282" width="9.140625" customWidth="1"/>
    <col min="12283" max="12283" width="9.7109375" customWidth="1"/>
    <col min="12284" max="12297" width="9.140625" customWidth="1"/>
    <col min="12501" max="12501" width="21.5703125" customWidth="1"/>
    <col min="12502" max="12502" width="11" customWidth="1"/>
    <col min="12503" max="12503" width="10" customWidth="1"/>
    <col min="12504" max="12538" width="9.140625" customWidth="1"/>
    <col min="12539" max="12539" width="9.7109375" customWidth="1"/>
    <col min="12540" max="12553" width="9.140625" customWidth="1"/>
    <col min="12757" max="12757" width="21.5703125" customWidth="1"/>
    <col min="12758" max="12758" width="11" customWidth="1"/>
    <col min="12759" max="12759" width="10" customWidth="1"/>
    <col min="12760" max="12794" width="9.140625" customWidth="1"/>
    <col min="12795" max="12795" width="9.7109375" customWidth="1"/>
    <col min="12796" max="12809" width="9.140625" customWidth="1"/>
    <col min="13013" max="13013" width="21.5703125" customWidth="1"/>
    <col min="13014" max="13014" width="11" customWidth="1"/>
    <col min="13015" max="13015" width="10" customWidth="1"/>
    <col min="13016" max="13050" width="9.140625" customWidth="1"/>
    <col min="13051" max="13051" width="9.7109375" customWidth="1"/>
    <col min="13052" max="13065" width="9.140625" customWidth="1"/>
    <col min="13269" max="13269" width="21.5703125" customWidth="1"/>
    <col min="13270" max="13270" width="11" customWidth="1"/>
    <col min="13271" max="13271" width="10" customWidth="1"/>
    <col min="13272" max="13306" width="9.140625" customWidth="1"/>
    <col min="13307" max="13307" width="9.7109375" customWidth="1"/>
    <col min="13308" max="13321" width="9.140625" customWidth="1"/>
    <col min="13525" max="13525" width="21.5703125" customWidth="1"/>
    <col min="13526" max="13526" width="11" customWidth="1"/>
    <col min="13527" max="13527" width="10" customWidth="1"/>
    <col min="13528" max="13562" width="9.140625" customWidth="1"/>
    <col min="13563" max="13563" width="9.7109375" customWidth="1"/>
    <col min="13564" max="13577" width="9.140625" customWidth="1"/>
    <col min="13781" max="13781" width="21.5703125" customWidth="1"/>
    <col min="13782" max="13782" width="11" customWidth="1"/>
    <col min="13783" max="13783" width="10" customWidth="1"/>
    <col min="13784" max="13818" width="9.140625" customWidth="1"/>
    <col min="13819" max="13819" width="9.7109375" customWidth="1"/>
    <col min="13820" max="13833" width="9.140625" customWidth="1"/>
    <col min="14037" max="14037" width="21.5703125" customWidth="1"/>
    <col min="14038" max="14038" width="11" customWidth="1"/>
    <col min="14039" max="14039" width="10" customWidth="1"/>
    <col min="14040" max="14074" width="9.140625" customWidth="1"/>
    <col min="14075" max="14075" width="9.7109375" customWidth="1"/>
    <col min="14076" max="14089" width="9.140625" customWidth="1"/>
    <col min="14293" max="14293" width="21.5703125" customWidth="1"/>
    <col min="14294" max="14294" width="11" customWidth="1"/>
    <col min="14295" max="14295" width="10" customWidth="1"/>
    <col min="14296" max="14330" width="9.140625" customWidth="1"/>
    <col min="14331" max="14331" width="9.7109375" customWidth="1"/>
    <col min="14332" max="14345" width="9.140625" customWidth="1"/>
    <col min="14549" max="14549" width="21.5703125" customWidth="1"/>
    <col min="14550" max="14550" width="11" customWidth="1"/>
    <col min="14551" max="14551" width="10" customWidth="1"/>
    <col min="14552" max="14586" width="9.140625" customWidth="1"/>
    <col min="14587" max="14587" width="9.7109375" customWidth="1"/>
    <col min="14588" max="14601" width="9.140625" customWidth="1"/>
    <col min="14805" max="14805" width="21.5703125" customWidth="1"/>
    <col min="14806" max="14806" width="11" customWidth="1"/>
    <col min="14807" max="14807" width="10" customWidth="1"/>
    <col min="14808" max="14842" width="9.140625" customWidth="1"/>
    <col min="14843" max="14843" width="9.7109375" customWidth="1"/>
    <col min="14844" max="14857" width="9.140625" customWidth="1"/>
    <col min="15061" max="15061" width="21.5703125" customWidth="1"/>
    <col min="15062" max="15062" width="11" customWidth="1"/>
    <col min="15063" max="15063" width="10" customWidth="1"/>
    <col min="15064" max="15098" width="9.140625" customWidth="1"/>
    <col min="15099" max="15099" width="9.7109375" customWidth="1"/>
    <col min="15100" max="15113" width="9.140625" customWidth="1"/>
    <col min="15317" max="15317" width="21.5703125" customWidth="1"/>
    <col min="15318" max="15318" width="11" customWidth="1"/>
    <col min="15319" max="15319" width="10" customWidth="1"/>
    <col min="15320" max="15354" width="9.140625" customWidth="1"/>
    <col min="15355" max="15355" width="9.7109375" customWidth="1"/>
    <col min="15356" max="15369" width="9.140625" customWidth="1"/>
    <col min="15573" max="15573" width="21.5703125" customWidth="1"/>
    <col min="15574" max="15574" width="11" customWidth="1"/>
    <col min="15575" max="15575" width="10" customWidth="1"/>
    <col min="15576" max="15610" width="9.140625" customWidth="1"/>
    <col min="15611" max="15611" width="9.7109375" customWidth="1"/>
    <col min="15612" max="15625" width="9.140625" customWidth="1"/>
    <col min="15829" max="15829" width="21.5703125" customWidth="1"/>
    <col min="15830" max="15830" width="11" customWidth="1"/>
    <col min="15831" max="15831" width="10" customWidth="1"/>
    <col min="15832" max="15866" width="9.140625" customWidth="1"/>
    <col min="15867" max="15867" width="9.7109375" customWidth="1"/>
    <col min="15868" max="15881" width="9.140625" customWidth="1"/>
    <col min="16085" max="16085" width="21.5703125" customWidth="1"/>
    <col min="16086" max="16086" width="11" customWidth="1"/>
    <col min="16087" max="16087" width="10" customWidth="1"/>
    <col min="16088" max="16122" width="9.140625" customWidth="1"/>
    <col min="16123" max="16123" width="9.7109375" customWidth="1"/>
    <col min="16124" max="16137" width="9.140625" customWidth="1"/>
  </cols>
  <sheetData>
    <row r="1" spans="1:15" ht="15.75" customHeight="1" thickBot="1" x14ac:dyDescent="0.35">
      <c r="A1" s="1"/>
      <c r="B1" s="98" t="s">
        <v>80</v>
      </c>
      <c r="C1" s="97"/>
      <c r="D1" s="97"/>
      <c r="E1" s="97"/>
      <c r="F1" s="97"/>
      <c r="G1" s="97"/>
      <c r="H1" s="97"/>
      <c r="I1" s="97"/>
      <c r="J1" s="97"/>
      <c r="K1" s="4"/>
      <c r="L1" s="2"/>
      <c r="M1" s="1"/>
      <c r="N1" s="1"/>
      <c r="O1" s="3"/>
    </row>
    <row r="2" spans="1:15" ht="15.75" customHeight="1" x14ac:dyDescent="0.25">
      <c r="A2" s="358" t="s">
        <v>4</v>
      </c>
      <c r="B2" s="361" t="s">
        <v>3</v>
      </c>
      <c r="C2" s="364" t="s">
        <v>5</v>
      </c>
      <c r="D2" s="352" t="s">
        <v>55</v>
      </c>
      <c r="E2" s="353"/>
      <c r="F2" s="354"/>
      <c r="G2" s="367" t="s">
        <v>56</v>
      </c>
      <c r="H2" s="368"/>
      <c r="I2" s="369"/>
      <c r="J2" s="352" t="s">
        <v>57</v>
      </c>
      <c r="K2" s="353"/>
      <c r="L2" s="354"/>
      <c r="M2" s="352" t="s">
        <v>58</v>
      </c>
      <c r="N2" s="353"/>
      <c r="O2" s="354"/>
    </row>
    <row r="3" spans="1:15" ht="39" customHeight="1" thickBot="1" x14ac:dyDescent="0.3">
      <c r="A3" s="359"/>
      <c r="B3" s="362"/>
      <c r="C3" s="365"/>
      <c r="D3" s="356"/>
      <c r="E3" s="356"/>
      <c r="F3" s="357"/>
      <c r="G3" s="370"/>
      <c r="H3" s="370"/>
      <c r="I3" s="371"/>
      <c r="J3" s="355"/>
      <c r="K3" s="356"/>
      <c r="L3" s="357"/>
      <c r="M3" s="355"/>
      <c r="N3" s="356"/>
      <c r="O3" s="357"/>
    </row>
    <row r="4" spans="1:15" ht="54.75" customHeight="1" thickBot="1" x14ac:dyDescent="0.3">
      <c r="A4" s="360"/>
      <c r="B4" s="363"/>
      <c r="C4" s="372"/>
      <c r="D4" s="5" t="s">
        <v>6</v>
      </c>
      <c r="E4" s="5" t="s">
        <v>37</v>
      </c>
      <c r="F4" s="6" t="s">
        <v>7</v>
      </c>
      <c r="G4" s="127" t="s">
        <v>6</v>
      </c>
      <c r="H4" s="5" t="s">
        <v>37</v>
      </c>
      <c r="I4" s="128" t="s">
        <v>7</v>
      </c>
      <c r="J4" s="5" t="s">
        <v>6</v>
      </c>
      <c r="K4" s="5" t="s">
        <v>37</v>
      </c>
      <c r="L4" s="6" t="s">
        <v>7</v>
      </c>
      <c r="M4" s="92" t="s">
        <v>6</v>
      </c>
      <c r="N4" s="5" t="s">
        <v>37</v>
      </c>
      <c r="O4" s="6" t="s">
        <v>7</v>
      </c>
    </row>
    <row r="5" spans="1:15" s="28" customFormat="1" ht="15.75" x14ac:dyDescent="0.25">
      <c r="A5" s="15">
        <v>1</v>
      </c>
      <c r="B5" s="16" t="s">
        <v>40</v>
      </c>
      <c r="C5" s="17"/>
      <c r="D5" s="29">
        <f>COUNTIF(Январь!I3:I13,1)</f>
        <v>2</v>
      </c>
      <c r="E5" s="99">
        <f>SUMIF(Январь!I3:I13, 1, Январь!G3:G13)</f>
        <v>4.7666666666627862</v>
      </c>
      <c r="F5" s="30">
        <f t="shared" ref="F5:F23" si="0">E5/D5</f>
        <v>2.3833333333313931</v>
      </c>
      <c r="G5" s="109">
        <f>COUNTIF(Февраль!I3:I18,1)</f>
        <v>7</v>
      </c>
      <c r="H5" s="106">
        <f>SUMIF(Февраль!I3:I18, 1, Февраль!G3:G18)</f>
        <v>21.133333333593328</v>
      </c>
      <c r="I5" s="30">
        <f t="shared" ref="I5:I22" si="1">H5/G5</f>
        <v>3.0190476190847613</v>
      </c>
      <c r="J5" s="29">
        <f>COUNTIF(Март!I3:I16,1)</f>
        <v>10</v>
      </c>
      <c r="K5" s="99">
        <f>SUMIF(Март!I3:I16, 1, Март!G3:G16)</f>
        <v>17.730000000128058</v>
      </c>
      <c r="L5" s="30">
        <f t="shared" ref="L5:L22" si="2">K5/J5</f>
        <v>1.7730000000128059</v>
      </c>
      <c r="M5" s="125">
        <f t="shared" ref="M5:M22" si="3">D5+G5+J5</f>
        <v>19</v>
      </c>
      <c r="N5" s="115">
        <f t="shared" ref="N5:N22" si="4">E5+H5+K5</f>
        <v>43.630000000384172</v>
      </c>
      <c r="O5" s="114">
        <f t="shared" ref="O5:O22" si="5">N5/M5</f>
        <v>2.2963157894939039</v>
      </c>
    </row>
    <row r="6" spans="1:15" s="28" customFormat="1" ht="15" customHeight="1" x14ac:dyDescent="0.25">
      <c r="A6" s="18"/>
      <c r="B6" s="19" t="s">
        <v>8</v>
      </c>
      <c r="C6" s="20" t="s">
        <v>9</v>
      </c>
      <c r="D6" s="31">
        <f>COUNTIFS(Январь!D3:D13, 0.4,Январь!I3:I13,1)</f>
        <v>1</v>
      </c>
      <c r="E6" s="89">
        <f>SUMIFS(Январь!G3:G13, Январь!D3:D13, 0.4, Январь!I3:I13, 1)</f>
        <v>2.25</v>
      </c>
      <c r="F6" s="32">
        <f>E6/D6</f>
        <v>2.25</v>
      </c>
      <c r="G6" s="110">
        <f>COUNTIFS(Февраль!D3:D18, 0.4,Февраль!I3:I18,1)</f>
        <v>0</v>
      </c>
      <c r="H6" s="107">
        <f>SUMIFS(Февраль!G3:G18, Февраль!D3:D18, 0.4, Февраль!I3:I18, 1)</f>
        <v>0</v>
      </c>
      <c r="I6" s="32"/>
      <c r="J6" s="31">
        <f>COUNTIFS(Март!D3:D16, 0.4,Март!I3:I16,1)</f>
        <v>0</v>
      </c>
      <c r="K6" s="89">
        <f>SUMIFS(Март!G3:G16, Март!D3:D16, 0.4, Март!I3:I16, 1)</f>
        <v>0</v>
      </c>
      <c r="L6" s="32"/>
      <c r="M6" s="126">
        <f t="shared" si="3"/>
        <v>1</v>
      </c>
      <c r="N6" s="116">
        <f t="shared" si="4"/>
        <v>2.25</v>
      </c>
      <c r="O6" s="21">
        <f>N6/M6</f>
        <v>2.25</v>
      </c>
    </row>
    <row r="7" spans="1:15" s="28" customFormat="1" ht="15.75" customHeight="1" thickBot="1" x14ac:dyDescent="0.3">
      <c r="A7" s="22"/>
      <c r="B7" s="23"/>
      <c r="C7" s="24" t="s">
        <v>10</v>
      </c>
      <c r="D7" s="33">
        <f>COUNTIFS(Январь!D3:D13, 10,Январь!I3:I13,1)+COUNTIFS(Январь!D3:D13, 6,Январь!I3:I13,1)+COUNTIFS(Январь!D3:D13, 35,Январь!I3:I13,1)+COUNTIFS(Январь!D3:D13, 110,Январь!I3:I13,1)</f>
        <v>1</v>
      </c>
      <c r="E7" s="90">
        <f>SUMIFS(Январь!G3:G13, Январь!D3:D13, 10, Январь!I3:I13, 1)+SUMIFS(Январь!G3:G13, Январь!D3:D13, 6, Январь!I3:I13, 1)+SUMIFS(Январь!G3:G13, Январь!D3:D13, 35, Январь!I3:I13, 1)+SUMIFS(Январь!G3:G13, Январь!D3:D13, 110, Январь!I3:I13, 1)</f>
        <v>2.5166666666627862</v>
      </c>
      <c r="F7" s="34">
        <f t="shared" si="0"/>
        <v>2.5166666666627862</v>
      </c>
      <c r="G7" s="111">
        <f>COUNTIFS(Февраль!D3:D18, 10,Февраль!I3:I18,1)+COUNTIFS(Февраль!D3:D18, 6,Февраль!I3:I18,1)+COUNTIFS(Февраль!D3:D18, 35,Февраль!I3:I18,1)+COUNTIFS(Февраль!D3:D18, 110,Февраль!I3:I18,1)</f>
        <v>7</v>
      </c>
      <c r="H7" s="108">
        <f>SUMIFS(Февраль!G3:G18, Февраль!D3:D18, 10, Февраль!I3:I18, 1)+SUMIFS(Февраль!G3:G18, Февраль!D3:D18, 6, Февраль!I3:I18, 1)+SUMIFS(Февраль!G3:G18, Февраль!D3:D18, 35, Февраль!I3:I18, 1)+SUMIFS(Февраль!G3:G18, Февраль!D3:D18, 110, Февраль!I3:I18, 1)</f>
        <v>21.133333333593328</v>
      </c>
      <c r="I7" s="34">
        <f t="shared" si="1"/>
        <v>3.0190476190847613</v>
      </c>
      <c r="J7" s="33">
        <f>COUNTIFS(Март!D3:D16, 10,Март!I3:I16,1)+COUNTIFS(Март!D3:D16, 6,Март!I3:I16,1)+COUNTIFS(Март!D3:D16, 35,Март!I3:I16,1)+COUNTIFS(Март!D3:D16, 110,Март!I3:I16,1)</f>
        <v>10</v>
      </c>
      <c r="K7" s="90">
        <f>SUMIFS(Март!G3:G16, Март!D3:D16, 10, Март!I3:I16, 1)+SUMIFS(Март!G3:G16, Март!D3:D16, 6, Март!I3:I16, 1)+SUMIFS(Март!G3:G16, Март!D3:D16, 35, Март!I3:I16, 1)+SUMIFS(Март!G3:G16, Март!D3:D16, 110, Март!I3:I16, 1)</f>
        <v>17.730000000128054</v>
      </c>
      <c r="L7" s="34">
        <f t="shared" si="2"/>
        <v>1.7730000000128054</v>
      </c>
      <c r="M7" s="133">
        <f t="shared" si="3"/>
        <v>18</v>
      </c>
      <c r="N7" s="123">
        <f t="shared" si="4"/>
        <v>41.380000000384172</v>
      </c>
      <c r="O7" s="124">
        <f t="shared" si="5"/>
        <v>2.2988888889102319</v>
      </c>
    </row>
    <row r="8" spans="1:15" s="91" customFormat="1" ht="15.75" x14ac:dyDescent="0.25">
      <c r="A8" s="7">
        <v>2</v>
      </c>
      <c r="B8" s="138" t="s">
        <v>43</v>
      </c>
      <c r="C8" s="8"/>
      <c r="D8" s="153">
        <f>COUNTIF(Январь!I14:I21,1)</f>
        <v>7</v>
      </c>
      <c r="E8" s="154">
        <f>SUMIF(Январь!I14:I21, 1, Январь!G14:G21)</f>
        <v>16.016666667012032</v>
      </c>
      <c r="F8" s="155">
        <f t="shared" si="0"/>
        <v>2.2880952381445758</v>
      </c>
      <c r="G8" s="176">
        <f>COUNTIF(Февраль!I19:I25,1)</f>
        <v>6</v>
      </c>
      <c r="H8" s="177">
        <f>SUMIF(Февраль!I19:I25, 1, Февраль!G19:G25)</f>
        <v>7.0666666666511446</v>
      </c>
      <c r="I8" s="155">
        <f t="shared" si="1"/>
        <v>1.1777777777751908</v>
      </c>
      <c r="J8" s="153">
        <f>COUNTIF(Март!I17:I22,1)</f>
        <v>1</v>
      </c>
      <c r="K8" s="154">
        <f>SUMIF(Март!I17:I22, 1, Март!G17:G22)</f>
        <v>4.67</v>
      </c>
      <c r="L8" s="155">
        <f t="shared" si="2"/>
        <v>4.67</v>
      </c>
      <c r="M8" s="167">
        <f t="shared" si="3"/>
        <v>14</v>
      </c>
      <c r="N8" s="168">
        <f t="shared" si="4"/>
        <v>27.753333333663178</v>
      </c>
      <c r="O8" s="169">
        <f t="shared" si="5"/>
        <v>1.9823809524045128</v>
      </c>
    </row>
    <row r="9" spans="1:15" s="91" customFormat="1" ht="15" customHeight="1" x14ac:dyDescent="0.25">
      <c r="A9" s="9"/>
      <c r="B9" s="10" t="s">
        <v>8</v>
      </c>
      <c r="C9" s="11" t="s">
        <v>9</v>
      </c>
      <c r="D9" s="156">
        <f>COUNTIFS(Январь!D14:D21, 0.4,Январь!I14:I21,1)</f>
        <v>0</v>
      </c>
      <c r="E9" s="157">
        <f>SUMIFS(Январь!G14:G21, Январь!D14:D21, 0.4, Январь!I14:I21, 1)</f>
        <v>0</v>
      </c>
      <c r="F9" s="158"/>
      <c r="G9" s="178">
        <f>COUNTIFS(Февраль!D19:D25, 0.4,Февраль!I19:I25,1)</f>
        <v>1</v>
      </c>
      <c r="H9" s="179">
        <f>SUMIFS(Февраль!G19:G25, Февраль!D19:D25, 0.4, Февраль!I19:I25, 1)</f>
        <v>1.0833333333721384</v>
      </c>
      <c r="I9" s="158">
        <f>H9/G9</f>
        <v>1.0833333333721384</v>
      </c>
      <c r="J9" s="156">
        <f>COUNTIFS(Март!D17:D22, 0.4,Март!I17:I22,1)</f>
        <v>0</v>
      </c>
      <c r="K9" s="157">
        <f>SUMIFS(Март!G17:G22, Март!D17:D22, 0.4, Март!I17:I22, 1)</f>
        <v>0</v>
      </c>
      <c r="L9" s="158"/>
      <c r="M9" s="170">
        <f t="shared" si="3"/>
        <v>1</v>
      </c>
      <c r="N9" s="171">
        <f t="shared" si="4"/>
        <v>1.0833333333721384</v>
      </c>
      <c r="O9" s="172">
        <f>N9/M9</f>
        <v>1.0833333333721384</v>
      </c>
    </row>
    <row r="10" spans="1:15" s="91" customFormat="1" ht="15.75" customHeight="1" thickBot="1" x14ac:dyDescent="0.3">
      <c r="A10" s="12"/>
      <c r="B10" s="13"/>
      <c r="C10" s="14" t="s">
        <v>10</v>
      </c>
      <c r="D10" s="159">
        <f>COUNTIFS(Январь!D14:D21, 10,Январь!I14:I21,1)+COUNTIFS(Январь!D14:D21, 6,Январь!I14:I21,1)+COUNTIFS(Январь!D14:D21, 35,Январь!I14:I21,1)+COUNTIFS(Январь!D14:D21, 110,Январь!I14:I21,1)</f>
        <v>7</v>
      </c>
      <c r="E10" s="160">
        <f>SUMIFS(Январь!G14:G21, Январь!D14:D21, 10, Январь!I14:I21, 1)+SUMIFS(Январь!G14:G21, Январь!D14:D21, 6, Январь!I14:I21, 1)+SUMIFS(Январь!G14:G21, Январь!D14:D21, 35, Январь!I14:I21, 1)+SUMIFS(Январь!G14:G21, Январь!D14:D21, 110, Январь!I14:I21, 1)</f>
        <v>16.016666667012032</v>
      </c>
      <c r="F10" s="161">
        <f t="shared" si="0"/>
        <v>2.2880952381445758</v>
      </c>
      <c r="G10" s="180">
        <f>COUNTIFS(Февраль!D19:D25, 10,Февраль!I19:I25,1)+COUNTIFS(Февраль!D19:D25, 6,Февраль!I19:I25,1)+COUNTIFS(Февраль!D19:D25, 35,Февраль!I19:I25,1)+COUNTIFS(Февраль!D19:D25, 110,Февраль!I19:I25,1)</f>
        <v>5</v>
      </c>
      <c r="H10" s="181">
        <f>SUMIFS(Февраль!G19:G25, Февраль!D19:D25, 10, Февраль!I19:I25, 1)+SUMIFS(Февраль!G19:G25, Февраль!D19:D25, 6, Февраль!I19:I25, 1)+SUMIFS(Февраль!G19:G25, Февраль!D19:D25, 35, Февраль!I19:I25, 1)+SUMIFS(Февраль!G19:G25, Февраль!D19:D25, 110, Февраль!I19:I25, 1)</f>
        <v>5.9833333332790062</v>
      </c>
      <c r="I10" s="161">
        <f t="shared" si="1"/>
        <v>1.1966666666558012</v>
      </c>
      <c r="J10" s="159">
        <f>COUNTIFS(Март!D17:D22, 10,Март!I17:I22,1)+COUNTIFS(Март!D17:D22, 6,Март!I17:I22,1)+COUNTIFS(Март!D17:D22, 35,Март!I17:I22,1)+COUNTIFS(Март!D17:D22, 110,Март!I17:I22,1)</f>
        <v>1</v>
      </c>
      <c r="K10" s="160">
        <f>SUMIFS(Март!G17:G22, Март!D17:D22, 10, Март!I17:I22, 1)+SUMIFS(Март!G17:G22, Март!D17:D22, 6, Март!I17:I22, 1)+SUMIFS(Март!G17:G22, Март!D17:D22, 35, Март!I17:I22, 1)+SUMIFS(Март!G17:G22, Март!D17:D22, 110, Март!I17:I22, 1)</f>
        <v>4.67</v>
      </c>
      <c r="L10" s="161">
        <f t="shared" si="2"/>
        <v>4.67</v>
      </c>
      <c r="M10" s="173">
        <f t="shared" si="3"/>
        <v>13</v>
      </c>
      <c r="N10" s="174">
        <f t="shared" si="4"/>
        <v>26.67000000029104</v>
      </c>
      <c r="O10" s="175">
        <f t="shared" si="5"/>
        <v>2.0515384615608494</v>
      </c>
    </row>
    <row r="11" spans="1:15" s="28" customFormat="1" ht="15.75" x14ac:dyDescent="0.25">
      <c r="A11" s="15">
        <v>3</v>
      </c>
      <c r="B11" s="26" t="s">
        <v>30</v>
      </c>
      <c r="C11" s="17"/>
      <c r="D11" s="29">
        <f>COUNTIF(Январь!I22:I31,1)</f>
        <v>5</v>
      </c>
      <c r="E11" s="99">
        <f>SUMIF(Январь!I22:I31, 1, Январь!G22:G31)</f>
        <v>7.3333333334885538</v>
      </c>
      <c r="F11" s="30">
        <f t="shared" si="0"/>
        <v>1.4666666666977108</v>
      </c>
      <c r="G11" s="109">
        <f>COUNTIF(Февраль!I26:I39,1)</f>
        <v>3</v>
      </c>
      <c r="H11" s="106">
        <f>SUMIF(Февраль!I26:I39, 1, Февраль!G26:G39)</f>
        <v>2.8000000000465661</v>
      </c>
      <c r="I11" s="30">
        <f t="shared" si="1"/>
        <v>0.93333333334885538</v>
      </c>
      <c r="J11" s="29">
        <f>COUNTIF(Март!I23:I34,1)</f>
        <v>5</v>
      </c>
      <c r="K11" s="99">
        <f>SUMIF(Март!I23:I34, 1, Март!G23:G34)</f>
        <v>17.046666666592937</v>
      </c>
      <c r="L11" s="30">
        <f t="shared" si="2"/>
        <v>3.4093333333185876</v>
      </c>
      <c r="M11" s="125">
        <f t="shared" si="3"/>
        <v>13</v>
      </c>
      <c r="N11" s="115">
        <f t="shared" si="4"/>
        <v>27.180000000128057</v>
      </c>
      <c r="O11" s="114">
        <f t="shared" si="5"/>
        <v>2.0907692307790815</v>
      </c>
    </row>
    <row r="12" spans="1:15" s="28" customFormat="1" ht="15" customHeight="1" x14ac:dyDescent="0.25">
      <c r="A12" s="18"/>
      <c r="B12" s="19" t="s">
        <v>8</v>
      </c>
      <c r="C12" s="20" t="s">
        <v>9</v>
      </c>
      <c r="D12" s="31">
        <f>COUNTIFS(Январь!D22:D31, 0.4,Январь!I22:I31,1)</f>
        <v>3</v>
      </c>
      <c r="E12" s="89">
        <f>SUMIFS(Январь!G22:G31, Январь!D22:D31, 0.4, Январь!I22:I31, 1)</f>
        <v>1.1833333333488554</v>
      </c>
      <c r="F12" s="32">
        <f>E12/D12</f>
        <v>0.39444444444961846</v>
      </c>
      <c r="G12" s="110">
        <f>COUNTIFS(Февраль!D26:D39, 0.4,Февраль!I26:I39,1)</f>
        <v>0</v>
      </c>
      <c r="H12" s="107">
        <f>SUMIFS(Февраль!G26:G39, Февраль!D26:D39, 0.4, Февраль!I26:I39, 1)</f>
        <v>0</v>
      </c>
      <c r="I12" s="32"/>
      <c r="J12" s="31">
        <f>COUNTIFS(Март!D23:D34, 0.4,Март!I23:I34,1)</f>
        <v>3</v>
      </c>
      <c r="K12" s="89">
        <f>SUMIFS(Март!G23:G34, Март!D23:D34, 0.4, Март!I23:I34, 1)</f>
        <v>13.099999999918509</v>
      </c>
      <c r="L12" s="32">
        <f>K12/J12</f>
        <v>4.3666666666395031</v>
      </c>
      <c r="M12" s="126">
        <f t="shared" si="3"/>
        <v>6</v>
      </c>
      <c r="N12" s="116">
        <f t="shared" si="4"/>
        <v>14.283333333267365</v>
      </c>
      <c r="O12" s="21">
        <f>N12/M12</f>
        <v>2.3805555555445608</v>
      </c>
    </row>
    <row r="13" spans="1:15" s="28" customFormat="1" ht="15.75" customHeight="1" thickBot="1" x14ac:dyDescent="0.3">
      <c r="A13" s="22"/>
      <c r="B13" s="23"/>
      <c r="C13" s="24" t="s">
        <v>10</v>
      </c>
      <c r="D13" s="33">
        <f>COUNTIFS(Январь!D22:D31, 10,Январь!I22:I31,1)+COUNTIFS(Январь!D22:D31, 6,Январь!I22:I31,1)+COUNTIFS(Январь!D22:D31, 35,Январь!I22:I31,1)+COUNTIFS(Январь!D22:D31, 110,Январь!I22:I31,1)</f>
        <v>2</v>
      </c>
      <c r="E13" s="90">
        <f>SUMIFS(Январь!G22:G31, Январь!D22:D31, 10, Январь!I22:I31, 1)+SUMIFS(Январь!G22:G31, Январь!D22:D31, 6, Январь!I22:I31, 1)+SUMIFS(Январь!G22:G31, Январь!D22:D31, 35, Январь!I22:I31, 1)+SUMIFS(Январь!G22:G31, Январь!D22:D31, 110, Январь!I22:I31, 1)</f>
        <v>6.1500000001396984</v>
      </c>
      <c r="F13" s="34">
        <f t="shared" si="0"/>
        <v>3.0750000000698492</v>
      </c>
      <c r="G13" s="111">
        <f>COUNTIFS(Февраль!D26:D39, 10,Февраль!I26:I39,1)+COUNTIFS(Февраль!D26:D39, 6,Февраль!I26:I39,1)+COUNTIFS(Февраль!D26:D39, 35,Февраль!I26:I39,1)+COUNTIFS(Февраль!D26:D39, 110,Февраль!I26:I39,1)</f>
        <v>3</v>
      </c>
      <c r="H13" s="108">
        <f>SUMIFS(Февраль!G26:G39, Февраль!D26:D39, 10, Февраль!I26:I39, 1)+SUMIFS(Февраль!G26:G39, Февраль!D26:D39, 6, Февраль!I26:I39, 1)+SUMIFS(Февраль!G26:G39, Февраль!D26:D39, 35, Февраль!I26:I39, 1)+SUMIFS(Февраль!G26:G39, Февраль!D26:D39, 110, Февраль!I26:I39, 1)</f>
        <v>2.8000000000465661</v>
      </c>
      <c r="I13" s="34">
        <f t="shared" si="1"/>
        <v>0.93333333334885538</v>
      </c>
      <c r="J13" s="33">
        <f>COUNTIFS(Март!D23:D34, 10,Март!I23:I34,1)+COUNTIFS(Март!D23:D34, 6,Март!I23:I34,1)+COUNTIFS(Март!D23:D34, 35,Март!I23:I34,1)+COUNTIFS(Март!D23:D34, 110,Март!I23:I34,1)</f>
        <v>2</v>
      </c>
      <c r="K13" s="90">
        <f>SUMIFS(Март!G23:G34, Март!D23:D34, 10, Март!I23:I34, 1)+SUMIFS(Март!G23:G34, Март!D23:D34, 6, Март!I23:I34, 1)+SUMIFS(Март!G23:G34, Март!D23:D34, 35, Март!I23:I34, 1)+SUMIFS(Март!G23:G34, Март!D23:D34, 110, Март!I23:I34, 1)</f>
        <v>3.9466666666744277</v>
      </c>
      <c r="L13" s="34">
        <f t="shared" si="2"/>
        <v>1.9733333333372138</v>
      </c>
      <c r="M13" s="133">
        <f t="shared" si="3"/>
        <v>7</v>
      </c>
      <c r="N13" s="123">
        <f t="shared" si="4"/>
        <v>12.896666666860693</v>
      </c>
      <c r="O13" s="124">
        <f t="shared" si="5"/>
        <v>1.8423809524086703</v>
      </c>
    </row>
    <row r="14" spans="1:15" s="91" customFormat="1" ht="15.75" x14ac:dyDescent="0.25">
      <c r="A14" s="7">
        <v>4</v>
      </c>
      <c r="B14" s="138" t="s">
        <v>41</v>
      </c>
      <c r="C14" s="8"/>
      <c r="D14" s="153">
        <f>COUNTIF(Январь!I32:I41,1)</f>
        <v>6</v>
      </c>
      <c r="E14" s="154">
        <f>SUMIF(Январь!I32:I41, 1, Январь!G32:G41)</f>
        <v>37.433333333290648</v>
      </c>
      <c r="F14" s="155">
        <f t="shared" si="0"/>
        <v>6.2388888888817746</v>
      </c>
      <c r="G14" s="176">
        <f>COUNTIF(Февраль!I40:I57,1)</f>
        <v>13</v>
      </c>
      <c r="H14" s="177">
        <f>SUMIF(Февраль!I40:I57, 1, Февраль!G40:G57)</f>
        <v>88.70000000030268</v>
      </c>
      <c r="I14" s="155">
        <f t="shared" si="1"/>
        <v>6.8230769231002064</v>
      </c>
      <c r="J14" s="153">
        <f>COUNTIF(Март!I35:I44,1)</f>
        <v>7</v>
      </c>
      <c r="K14" s="154">
        <f>SUMIF(Март!I35:I44, 1, Март!G35:G44)</f>
        <v>48.35000000015134</v>
      </c>
      <c r="L14" s="155">
        <f t="shared" si="2"/>
        <v>6.9071428571644775</v>
      </c>
      <c r="M14" s="167">
        <f t="shared" si="3"/>
        <v>26</v>
      </c>
      <c r="N14" s="168">
        <f t="shared" si="4"/>
        <v>174.48333333374467</v>
      </c>
      <c r="O14" s="169">
        <f t="shared" si="5"/>
        <v>6.7108974359132567</v>
      </c>
    </row>
    <row r="15" spans="1:15" s="91" customFormat="1" ht="15" customHeight="1" x14ac:dyDescent="0.25">
      <c r="A15" s="9"/>
      <c r="B15" s="10" t="s">
        <v>8</v>
      </c>
      <c r="C15" s="11" t="s">
        <v>9</v>
      </c>
      <c r="D15" s="156">
        <f>COUNTIFS(Январь!D32:D41, 0.4,Январь!I32:I41,1)</f>
        <v>1</v>
      </c>
      <c r="E15" s="157">
        <f>SUMIFS(Январь!G32:G41, Январь!D32:D41, 0.4, Январь!I32:I41, 1)</f>
        <v>1.1999999998952262</v>
      </c>
      <c r="F15" s="158">
        <f>E15/D15</f>
        <v>1.1999999998952262</v>
      </c>
      <c r="G15" s="178">
        <f>COUNTIFS(Февраль!D40:D57, 0.4,Февраль!I40:I57,1)</f>
        <v>0</v>
      </c>
      <c r="H15" s="179">
        <f>SUMIFS(Февраль!G40:G57, Февраль!D40:D57, 0.4, Февраль!I40:I57, 1)</f>
        <v>0</v>
      </c>
      <c r="I15" s="158"/>
      <c r="J15" s="156">
        <f>COUNTIFS(Март!D35:D44, 0.4,Март!I35:I44,1)</f>
        <v>1</v>
      </c>
      <c r="K15" s="157">
        <f>SUMIFS(Март!G35:G44, Март!D35:D44, 0.4, Март!I35:I44, 1)</f>
        <v>2.5</v>
      </c>
      <c r="L15" s="158"/>
      <c r="M15" s="170">
        <f t="shared" si="3"/>
        <v>2</v>
      </c>
      <c r="N15" s="171">
        <f t="shared" si="4"/>
        <v>3.6999999998952262</v>
      </c>
      <c r="O15" s="172">
        <f t="shared" si="5"/>
        <v>1.8499999999476131</v>
      </c>
    </row>
    <row r="16" spans="1:15" s="91" customFormat="1" ht="15.75" customHeight="1" thickBot="1" x14ac:dyDescent="0.3">
      <c r="A16" s="12"/>
      <c r="B16" s="13"/>
      <c r="C16" s="14" t="s">
        <v>10</v>
      </c>
      <c r="D16" s="159">
        <f>COUNTIFS(Январь!D32:D41, 10,Январь!I32:I41,1)+COUNTIFS(Январь!D32:D41, 6,Январь!I32:I41,1)+COUNTIFS(Январь!D32:D41, 35,Январь!I32:I41,1)+COUNTIFS(Январь!D32:D41, 110,Январь!I32:I41,1)</f>
        <v>5</v>
      </c>
      <c r="E16" s="160">
        <f>SUMIFS(Январь!G32:G41, Январь!D32:D41, 10, Январь!I32:I41, 1)+SUMIFS(Январь!G32:G41, Январь!D32:D41, 6, Январь!I32:I41, 1)+SUMIFS(Январь!G32:G41, Январь!D32:D41, 35, Январь!I32:I41, 1)+SUMIFS(Январь!G32:G41, Январь!D32:D41, 110, Январь!I32:I41, 1)</f>
        <v>36.233333333395422</v>
      </c>
      <c r="F16" s="161">
        <f t="shared" si="0"/>
        <v>7.2466666666790847</v>
      </c>
      <c r="G16" s="180">
        <f>COUNTIFS(Февраль!D40:D57, 10,Февраль!I40:I57,1)+COUNTIFS(Февраль!D40:D57, 6,Февраль!I40:I57,1)+COUNTIFS(Февраль!D40:D57, 35,Февраль!I40:I57,1)+COUNTIFS(Февраль!D40:D57, 110,Февраль!I40:I57,1)</f>
        <v>13</v>
      </c>
      <c r="H16" s="181">
        <f>SUMIFS(Февраль!G40:G57, Февраль!D40:D57, 10, Февраль!I40:I57, 1)+SUMIFS(Февраль!G40:G57, Февраль!D40:D57, 6, Февраль!I40:I57, 1)+SUMIFS(Февраль!G40:G57, Февраль!D40:D57, 35, Февраль!I40:I57, 1)+SUMIFS(Февраль!G40:G57, Февраль!D40:D57, 110, Февраль!I40:I57, 1)</f>
        <v>88.70000000030268</v>
      </c>
      <c r="I16" s="161">
        <f t="shared" si="1"/>
        <v>6.8230769231002064</v>
      </c>
      <c r="J16" s="159">
        <f>COUNTIFS(Март!D35:D44, 10,Март!I35:I44,1)+COUNTIFS(Март!D35:D44, 6,Март!I35:I44,1)+COUNTIFS(Март!D35:D44, 35,Март!I35:I44,1)+COUNTIFS(Март!D35:D44, 110,Март!I35:I44,1)</f>
        <v>6</v>
      </c>
      <c r="K16" s="160">
        <f>SUMIFS(Март!G35:G44, Март!D35:D44, 10, Март!I35:I44, 1)+SUMIFS(Март!G35:G44, Март!D35:D44, 6, Март!I35:I44, 1)+SUMIFS(Март!G35:G44, Март!D35:D44, 35, Март!I35:I44, 1)+SUMIFS(Март!G35:G44, Март!D35:D44, 110, Март!I35:I44, 1)</f>
        <v>45.85000000015134</v>
      </c>
      <c r="L16" s="161">
        <f t="shared" si="2"/>
        <v>7.64166666669189</v>
      </c>
      <c r="M16" s="173">
        <f t="shared" si="3"/>
        <v>24</v>
      </c>
      <c r="N16" s="174">
        <f t="shared" si="4"/>
        <v>170.78333333384944</v>
      </c>
      <c r="O16" s="175">
        <f t="shared" si="5"/>
        <v>7.1159722222437267</v>
      </c>
    </row>
    <row r="17" spans="1:15" s="28" customFormat="1" ht="15.75" x14ac:dyDescent="0.25">
      <c r="A17" s="15">
        <v>5</v>
      </c>
      <c r="B17" s="26" t="s">
        <v>44</v>
      </c>
      <c r="C17" s="17"/>
      <c r="D17" s="29">
        <f>COUNTIF(Январь!I42:I46,1)</f>
        <v>3</v>
      </c>
      <c r="E17" s="99">
        <f>SUMIF(Январь!I42:I46, 1, Январь!G42:G46)</f>
        <v>10.666666666686069</v>
      </c>
      <c r="F17" s="30">
        <f t="shared" si="0"/>
        <v>3.5555555555620231</v>
      </c>
      <c r="G17" s="109">
        <f>COUNTIF(Февраль!I58:I79,1)</f>
        <v>12</v>
      </c>
      <c r="H17" s="106">
        <f>SUMIF(Февраль!I58:I79, 1, Февраль!G58:G79)</f>
        <v>26.850000000034925</v>
      </c>
      <c r="I17" s="30">
        <f t="shared" si="1"/>
        <v>2.2375000000029104</v>
      </c>
      <c r="J17" s="29">
        <f>COUNTIF(Март!I45:I58,1)</f>
        <v>9</v>
      </c>
      <c r="K17" s="99">
        <f>SUMIF(Март!I45:I58, 1, Март!G45:G58)</f>
        <v>24.630000000256114</v>
      </c>
      <c r="L17" s="30">
        <f t="shared" si="2"/>
        <v>2.7366666666951236</v>
      </c>
      <c r="M17" s="125">
        <f t="shared" si="3"/>
        <v>24</v>
      </c>
      <c r="N17" s="115">
        <f t="shared" si="4"/>
        <v>62.146666666977112</v>
      </c>
      <c r="O17" s="114">
        <f t="shared" si="5"/>
        <v>2.5894444444573796</v>
      </c>
    </row>
    <row r="18" spans="1:15" s="28" customFormat="1" ht="15" customHeight="1" x14ac:dyDescent="0.25">
      <c r="A18" s="18"/>
      <c r="B18" s="19" t="s">
        <v>8</v>
      </c>
      <c r="C18" s="20" t="s">
        <v>9</v>
      </c>
      <c r="D18" s="31">
        <f>COUNTIFS(Январь!D42:D46, 0.4,Январь!I42:I46,1)</f>
        <v>1</v>
      </c>
      <c r="E18" s="89">
        <f>SUMIFS(Январь!G42:G46, Январь!D42:D46, 0.4, Январь!I42:I46, 1)</f>
        <v>3.6666666667442769</v>
      </c>
      <c r="F18" s="32">
        <f t="shared" si="0"/>
        <v>3.6666666667442769</v>
      </c>
      <c r="G18" s="110">
        <f>COUNTIFS(Февраль!D58:D79, 0.4,Февраль!I58:I79,1)</f>
        <v>1</v>
      </c>
      <c r="H18" s="107">
        <f>SUMIFS(Февраль!G58:G79, Февраль!D58:D79, 0.4, Февраль!I58:I79, 1)</f>
        <v>0.53333333332557231</v>
      </c>
      <c r="I18" s="32">
        <f>H18/G18</f>
        <v>0.53333333332557231</v>
      </c>
      <c r="J18" s="31">
        <f>COUNTIFS(Март!D45:D58, 0.4,Март!I45:I58,1)</f>
        <v>2</v>
      </c>
      <c r="K18" s="89">
        <f>SUMIFS(Март!G45:G58, Март!D45:D58, 0.4, Март!I45:I58, 1)</f>
        <v>14.750000000058208</v>
      </c>
      <c r="L18" s="32">
        <f>K18/J18</f>
        <v>7.3750000000291038</v>
      </c>
      <c r="M18" s="126">
        <f t="shared" si="3"/>
        <v>4</v>
      </c>
      <c r="N18" s="116">
        <f t="shared" si="4"/>
        <v>18.950000000128057</v>
      </c>
      <c r="O18" s="21">
        <f t="shared" si="5"/>
        <v>4.7375000000320142</v>
      </c>
    </row>
    <row r="19" spans="1:15" s="28" customFormat="1" ht="15.75" customHeight="1" thickBot="1" x14ac:dyDescent="0.3">
      <c r="A19" s="22"/>
      <c r="B19" s="23"/>
      <c r="C19" s="24" t="s">
        <v>10</v>
      </c>
      <c r="D19" s="33">
        <f>COUNTIFS(Январь!D42:D46, 10,Январь!I42:I46,1)+COUNTIFS(Январь!D42:D46, 6,Январь!I42:I46,1)+COUNTIFS(Январь!D42:D46, 35,Январь!I42:I46,1)+COUNTIFS(Январь!D42:D46, 110,Январь!I42:I46,1)</f>
        <v>2</v>
      </c>
      <c r="E19" s="90">
        <f>SUMIFS(Январь!G42:G46, Январь!D42:D46, 10, Январь!I42:I46, 1)+SUMIFS(Январь!G42:G46, Январь!D42:D46, 6, Январь!I42:I46, 1)+SUMIFS(Январь!G42:G46, Январь!D42:D46, 35, Январь!I42:I46, 1)+SUMIFS(Январь!G42:G46, Январь!D42:D46, 110, Январь!I42:I46, 1)</f>
        <v>6.9999999999417923</v>
      </c>
      <c r="F19" s="34">
        <f t="shared" si="0"/>
        <v>3.4999999999708962</v>
      </c>
      <c r="G19" s="111">
        <f>COUNTIFS(Февраль!D58:D79, 10,Февраль!I58:I79,1)+COUNTIFS(Февраль!D58:D79, 6,Февраль!I58:I79,1)+COUNTIFS(Февраль!D58:D79, 35,Февраль!I58:I79,1)+COUNTIFS(Февраль!D58:D79, 110,Февраль!I58:I79,1)</f>
        <v>11</v>
      </c>
      <c r="H19" s="108">
        <f>SUMIFS(Февраль!G58:G79, Февраль!D58:D79, 10, Февраль!I58:I79, 1)+SUMIFS(Февраль!G58:G79, Февраль!D58:D79, 6, Февраль!I58:I79, 1)+SUMIFS(Февраль!G58:G79, Февраль!D58:D79, 35, Февраль!I58:I79, 1)+SUMIFS(Февраль!G58:G79, Февраль!D58:D79, 110, Февраль!I58:I79, 1)</f>
        <v>26.316666666709352</v>
      </c>
      <c r="I19" s="34">
        <f t="shared" si="1"/>
        <v>2.392424242428123</v>
      </c>
      <c r="J19" s="33">
        <f>COUNTIFS(Март!D45:D58, 10,Март!I45:I58,1)+COUNTIFS(Март!D45:D58, 6,Март!I45:I58,1)+COUNTIFS(Март!D45:D58, 35,Март!I45:I58,1)+COUNTIFS(Март!D45:D58, 110,Март!I45:I58,1)</f>
        <v>7</v>
      </c>
      <c r="K19" s="90">
        <f>SUMIFS(Март!G45:G58, Март!D45:D58, 10, Март!I45:I58, 1)+SUMIFS(Март!G45:G58, Март!D45:D58, 6, Март!I45:I58, 1)+SUMIFS(Март!G45:G58, Март!D45:D58, 35, Март!I45:I58, 1)+SUMIFS(Март!G45:G58, Март!D45:D58, 110, Март!I45:I58, 1)</f>
        <v>9.8800000001979065</v>
      </c>
      <c r="L19" s="34">
        <f t="shared" si="2"/>
        <v>1.4114285714568438</v>
      </c>
      <c r="M19" s="133">
        <f t="shared" si="3"/>
        <v>20</v>
      </c>
      <c r="N19" s="123">
        <f t="shared" si="4"/>
        <v>43.196666666849055</v>
      </c>
      <c r="O19" s="124">
        <f t="shared" si="5"/>
        <v>2.1598333333424526</v>
      </c>
    </row>
    <row r="20" spans="1:15" s="91" customFormat="1" ht="15.75" x14ac:dyDescent="0.25">
      <c r="A20" s="7">
        <v>6</v>
      </c>
      <c r="B20" s="138" t="s">
        <v>42</v>
      </c>
      <c r="C20" s="8"/>
      <c r="D20" s="153">
        <f>COUNTIF(Январь!I47:I57,1)</f>
        <v>8</v>
      </c>
      <c r="E20" s="154">
        <f>SUMIF(Январь!I47:I57, 1, Январь!G47:G57)</f>
        <v>9.1833333330578171</v>
      </c>
      <c r="F20" s="155">
        <f t="shared" si="0"/>
        <v>1.1479166666322271</v>
      </c>
      <c r="G20" s="176">
        <f>COUNTIF(Февраль!I80:I90,1)</f>
        <v>11</v>
      </c>
      <c r="H20" s="177">
        <f>SUMIF(Февраль!I80:I90, 1, Февраль!G80:G90)</f>
        <v>24.799999999813735</v>
      </c>
      <c r="I20" s="155">
        <f t="shared" si="1"/>
        <v>2.2545454545285213</v>
      </c>
      <c r="J20" s="153">
        <f>COUNTIF(Март!I59:I72,1)</f>
        <v>13</v>
      </c>
      <c r="K20" s="154">
        <f>SUMIF(Март!I59:I72, 1, Март!G59:G72)</f>
        <v>20.92666666594101</v>
      </c>
      <c r="L20" s="155">
        <f t="shared" si="2"/>
        <v>1.6097435896877701</v>
      </c>
      <c r="M20" s="167">
        <f t="shared" si="3"/>
        <v>32</v>
      </c>
      <c r="N20" s="168">
        <f t="shared" si="4"/>
        <v>54.909999998812566</v>
      </c>
      <c r="O20" s="169">
        <f t="shared" si="5"/>
        <v>1.7159374999628927</v>
      </c>
    </row>
    <row r="21" spans="1:15" s="91" customFormat="1" ht="15" customHeight="1" x14ac:dyDescent="0.25">
      <c r="A21" s="9"/>
      <c r="B21" s="10" t="s">
        <v>8</v>
      </c>
      <c r="C21" s="11" t="s">
        <v>9</v>
      </c>
      <c r="D21" s="156">
        <f>COUNTIFS(Январь!D47:D57, 0.4,Январь!I47:I57,1)</f>
        <v>0</v>
      </c>
      <c r="E21" s="157">
        <f>SUMIFS(Январь!G47:G57, Январь!D47:D57, 0.4, Январь!I47:I57, 1)</f>
        <v>0</v>
      </c>
      <c r="F21" s="158"/>
      <c r="G21" s="178">
        <f>COUNTIFS(Февраль!D80:D90, 0.4,Февраль!I80:I90,1)</f>
        <v>0</v>
      </c>
      <c r="H21" s="179">
        <f>SUMIFS(Февраль!G80:G90, Февраль!D80:D90, 0.4, Февраль!I80:I90, 1)</f>
        <v>0</v>
      </c>
      <c r="I21" s="158"/>
      <c r="J21" s="156">
        <f>COUNTIFS(Март!D59:D72, 0.4,Март!I59:I72,1)</f>
        <v>0</v>
      </c>
      <c r="K21" s="157">
        <f>SUMIFS(Март!G59:G72, Март!D59:D72, 0.4, Март!I59:I72, 1)</f>
        <v>0</v>
      </c>
      <c r="L21" s="158"/>
      <c r="M21" s="170">
        <f t="shared" si="3"/>
        <v>0</v>
      </c>
      <c r="N21" s="171">
        <f t="shared" si="4"/>
        <v>0</v>
      </c>
      <c r="O21" s="172"/>
    </row>
    <row r="22" spans="1:15" s="91" customFormat="1" ht="15.75" customHeight="1" thickBot="1" x14ac:dyDescent="0.3">
      <c r="A22" s="12"/>
      <c r="B22" s="13"/>
      <c r="C22" s="14" t="s">
        <v>10</v>
      </c>
      <c r="D22" s="159">
        <f>COUNTIFS(Январь!D47:D57, 10,Январь!I47:I57,1)+COUNTIFS(Январь!D47:D57, 6,Январь!I47:I57,1)+COUNTIFS(Январь!D47:D57, 35,Январь!I47:I57,1)+COUNTIFS(Январь!D47:D57, 110,Январь!I47:I57,1)</f>
        <v>8</v>
      </c>
      <c r="E22" s="160">
        <f>SUMIFS(Январь!G47:G57, Январь!D47:D57, 10, Январь!I47:I57, 1)+SUMIFS(Январь!G47:G57, Январь!D47:D57, 6, Январь!I47:I57, 1)+SUMIFS(Январь!G47:G57, Январь!D47:D57, 35, Январь!I47:I57, 1)+SUMIFS(Январь!G47:G57, Январь!D47:D57, 110, Январь!I47:I57, 1)</f>
        <v>9.1833333330578171</v>
      </c>
      <c r="F22" s="161">
        <f t="shared" si="0"/>
        <v>1.1479166666322271</v>
      </c>
      <c r="G22" s="180">
        <f>COUNTIFS(Февраль!D80:D90, 10,Февраль!I80:I90,1)+COUNTIFS(Февраль!D80:D90, 6,Февраль!I80:I90,1)+COUNTIFS(Февраль!D80:D90, 35,Февраль!I80:I90,1)+COUNTIFS(Февраль!D80:D90, 110,Февраль!I80:I90,1)</f>
        <v>11</v>
      </c>
      <c r="H22" s="181">
        <f>SUMIFS(Февраль!G80:G90, Февраль!D80:D90, 10, Февраль!I80:I90, 1)+SUMIFS(Февраль!G80:G90, Февраль!D80:D90, 6, Февраль!I80:I90, 1)+SUMIFS(Февраль!G80:G90, Февраль!D80:D90, 35, Февраль!I80:I90, 1)+SUMIFS(Февраль!G80:G90, Февраль!D80:D90, 110, Февраль!I80:I90, 1)</f>
        <v>24.799999999813735</v>
      </c>
      <c r="I22" s="161">
        <f t="shared" si="1"/>
        <v>2.2545454545285213</v>
      </c>
      <c r="J22" s="159">
        <f>COUNTIFS(Март!D59:D72, 10,Март!I59:I72,1)+COUNTIFS(Март!D59:D72, 6,Март!I59:I72,1)+COUNTIFS(Март!D59:D72, 35,Март!I59:I72,1)+COUNTIFS(Март!D59:D72, 110,Март!I59:I72,1)</f>
        <v>13</v>
      </c>
      <c r="K22" s="160">
        <f>SUMIFS(Март!G59:G72, Март!D59:D72, 10, Март!I59:I72, 1)+SUMIFS(Март!G59:G72, Март!D59:D72, 6, Март!I59:I72, 1)+SUMIFS(Март!G59:G72, Март!D59:D72, 35, Март!I59:I72, 1)+SUMIFS(Март!G59:G72, Март!D59:D72, 110, Март!I59:I72, 1)</f>
        <v>20.92666666594101</v>
      </c>
      <c r="L22" s="161">
        <f t="shared" si="2"/>
        <v>1.6097435896877701</v>
      </c>
      <c r="M22" s="173">
        <f t="shared" si="3"/>
        <v>32</v>
      </c>
      <c r="N22" s="174">
        <f t="shared" si="4"/>
        <v>54.909999998812566</v>
      </c>
      <c r="O22" s="175">
        <f t="shared" si="5"/>
        <v>1.7159374999628927</v>
      </c>
    </row>
    <row r="23" spans="1:15" ht="28.5" x14ac:dyDescent="0.25">
      <c r="A23" s="35"/>
      <c r="B23" s="36" t="s">
        <v>11</v>
      </c>
      <c r="C23" s="94"/>
      <c r="D23" s="143">
        <f>D5+D8+D11+D14+D17+D20</f>
        <v>31</v>
      </c>
      <c r="E23" s="144">
        <f t="shared" ref="E23" si="6">E5+E8+E11+E14+E17+E20</f>
        <v>85.400000000197906</v>
      </c>
      <c r="F23" s="150">
        <f t="shared" si="0"/>
        <v>2.7548387096838036</v>
      </c>
      <c r="G23" s="143">
        <f>G5+G8+G11+G14+G17+G20</f>
        <v>52</v>
      </c>
      <c r="H23" s="144">
        <f t="shared" ref="H23:H25" si="7">H5+H8+H11+H14+H17+H20</f>
        <v>171.35000000044238</v>
      </c>
      <c r="I23" s="150">
        <f t="shared" ref="I23:I25" si="8">H23/G23</f>
        <v>3.2951923077008152</v>
      </c>
      <c r="J23" s="143">
        <f>J5+J8+J11+J14+J17+J20</f>
        <v>45</v>
      </c>
      <c r="K23" s="144">
        <f t="shared" ref="K23:K25" si="9">K5+K8+K11+K14+K17+K20</f>
        <v>133.35333333306946</v>
      </c>
      <c r="L23" s="150">
        <f t="shared" ref="L23:L25" si="10">K23/J23</f>
        <v>2.9634074074015433</v>
      </c>
      <c r="M23" s="143">
        <f>M5+M8+M11+M14+M17+M20</f>
        <v>128</v>
      </c>
      <c r="N23" s="144">
        <f t="shared" ref="N23:N25" si="11">N5+N8+N11+N14+N17+N20</f>
        <v>390.10333333370977</v>
      </c>
      <c r="O23" s="150">
        <f t="shared" ref="O23:O25" si="12">N23/M23</f>
        <v>3.0476822916696076</v>
      </c>
    </row>
    <row r="24" spans="1:15" ht="15" customHeight="1" x14ac:dyDescent="0.25">
      <c r="A24" s="37"/>
      <c r="B24" s="38" t="s">
        <v>8</v>
      </c>
      <c r="C24" s="95" t="s">
        <v>9</v>
      </c>
      <c r="D24" s="145">
        <f>D6+D9+D12+D15+D18+D21</f>
        <v>6</v>
      </c>
      <c r="E24" s="146">
        <f t="shared" ref="E24" si="13">E6+E9+E12+E15+E18+E21</f>
        <v>8.2999999999883585</v>
      </c>
      <c r="F24" s="151">
        <f t="shared" ref="F24:F25" si="14">E24/D24</f>
        <v>1.3833333333313931</v>
      </c>
      <c r="G24" s="145">
        <f>G6+G9+G12+G15+G18+G21</f>
        <v>2</v>
      </c>
      <c r="H24" s="146">
        <f t="shared" si="7"/>
        <v>1.6166666666977108</v>
      </c>
      <c r="I24" s="151">
        <f t="shared" si="8"/>
        <v>0.80833333334885538</v>
      </c>
      <c r="J24" s="145">
        <f>J6+J9+J12+J15+J18+J21</f>
        <v>6</v>
      </c>
      <c r="K24" s="146">
        <f t="shared" si="9"/>
        <v>30.349999999976717</v>
      </c>
      <c r="L24" s="151">
        <f t="shared" si="10"/>
        <v>5.0583333333294531</v>
      </c>
      <c r="M24" s="145">
        <f>M6+M9+M12+M15+M18+M21</f>
        <v>14</v>
      </c>
      <c r="N24" s="146">
        <f t="shared" si="11"/>
        <v>40.266666666662786</v>
      </c>
      <c r="O24" s="151">
        <f t="shared" si="12"/>
        <v>2.8761904761901991</v>
      </c>
    </row>
    <row r="25" spans="1:15" ht="15.75" customHeight="1" thickBot="1" x14ac:dyDescent="0.3">
      <c r="A25" s="40"/>
      <c r="B25" s="41"/>
      <c r="C25" s="96" t="s">
        <v>10</v>
      </c>
      <c r="D25" s="147">
        <f>D7+D10+D13+D16+D19+D22</f>
        <v>25</v>
      </c>
      <c r="E25" s="148">
        <f t="shared" ref="E25" si="15">E7+E10+E13+E16+E19+E22</f>
        <v>77.100000000209548</v>
      </c>
      <c r="F25" s="152">
        <f t="shared" si="14"/>
        <v>3.0840000000083818</v>
      </c>
      <c r="G25" s="147">
        <f>G7+G10+G13+G16+G19+G22</f>
        <v>50</v>
      </c>
      <c r="H25" s="148">
        <f t="shared" si="7"/>
        <v>169.73333333374467</v>
      </c>
      <c r="I25" s="152">
        <f t="shared" si="8"/>
        <v>3.3946666666748935</v>
      </c>
      <c r="J25" s="147">
        <f>J7+J10+J13+J16+J19+J22</f>
        <v>39</v>
      </c>
      <c r="K25" s="148">
        <f t="shared" si="9"/>
        <v>103.00333333309274</v>
      </c>
      <c r="L25" s="152">
        <f t="shared" si="10"/>
        <v>2.6411111111049421</v>
      </c>
      <c r="M25" s="147">
        <f>M7+M10+M13+M16+M19+M22</f>
        <v>114</v>
      </c>
      <c r="N25" s="148">
        <f t="shared" si="11"/>
        <v>349.83666666704698</v>
      </c>
      <c r="O25" s="152">
        <f t="shared" si="12"/>
        <v>3.0687426900618155</v>
      </c>
    </row>
    <row r="28" spans="1:15" x14ac:dyDescent="0.25">
      <c r="D28" s="28"/>
      <c r="E28" s="28"/>
      <c r="F28" s="28"/>
      <c r="G28" s="28"/>
      <c r="H28" s="28"/>
      <c r="I28" s="28"/>
      <c r="J28" s="28"/>
      <c r="K28" s="28"/>
      <c r="L28" s="28"/>
    </row>
    <row r="29" spans="1:15" x14ac:dyDescent="0.25">
      <c r="D29" s="28"/>
      <c r="E29" s="28"/>
      <c r="F29" s="28"/>
      <c r="G29" s="28"/>
      <c r="H29" s="28"/>
      <c r="I29" s="28"/>
      <c r="J29" s="28"/>
      <c r="K29" s="28"/>
      <c r="L29" s="28"/>
    </row>
    <row r="30" spans="1:15" x14ac:dyDescent="0.25">
      <c r="D30" s="28"/>
      <c r="E30" s="28"/>
      <c r="F30" s="28"/>
      <c r="G30" s="28"/>
      <c r="H30" s="28"/>
      <c r="I30" s="28"/>
      <c r="J30" s="28"/>
      <c r="K30" s="28"/>
      <c r="L30" s="28"/>
    </row>
    <row r="31" spans="1:15" x14ac:dyDescent="0.25">
      <c r="D31" s="28"/>
      <c r="E31" s="28"/>
      <c r="F31" s="28"/>
      <c r="G31" s="28"/>
      <c r="H31" s="28"/>
      <c r="I31" s="28"/>
      <c r="J31" s="28"/>
      <c r="K31" s="28"/>
      <c r="L31" s="28"/>
    </row>
    <row r="32" spans="1:15" x14ac:dyDescent="0.25">
      <c r="D32" s="28"/>
      <c r="E32" s="28"/>
      <c r="F32" s="28"/>
      <c r="G32" s="28"/>
      <c r="H32" s="28"/>
      <c r="I32" s="28"/>
      <c r="J32" s="28"/>
      <c r="K32" s="28"/>
      <c r="L32" s="28"/>
    </row>
    <row r="33" spans="4:12" x14ac:dyDescent="0.25">
      <c r="D33" s="28"/>
      <c r="E33" s="28"/>
      <c r="F33" s="28"/>
      <c r="G33" s="28"/>
      <c r="H33" s="28"/>
      <c r="I33" s="28"/>
      <c r="J33" s="28"/>
      <c r="K33" s="28"/>
      <c r="L33" s="28"/>
    </row>
    <row r="34" spans="4:12" x14ac:dyDescent="0.25">
      <c r="D34" s="28"/>
      <c r="E34" s="28"/>
      <c r="F34" s="28"/>
      <c r="G34" s="28"/>
      <c r="H34" s="28"/>
      <c r="I34" s="28"/>
      <c r="J34" s="28"/>
      <c r="K34" s="28"/>
      <c r="L34" s="28"/>
    </row>
    <row r="35" spans="4:12" x14ac:dyDescent="0.25">
      <c r="D35" s="28"/>
      <c r="E35" s="28"/>
      <c r="F35" s="28"/>
      <c r="G35" s="28"/>
      <c r="H35" s="28"/>
      <c r="I35" s="28"/>
      <c r="J35" s="28"/>
      <c r="K35" s="28"/>
      <c r="L35" s="28"/>
    </row>
    <row r="36" spans="4:12" x14ac:dyDescent="0.25">
      <c r="D36" s="28"/>
      <c r="E36" s="28"/>
      <c r="F36" s="28"/>
      <c r="G36" s="28"/>
      <c r="H36" s="28"/>
      <c r="I36" s="28"/>
      <c r="J36" s="28"/>
      <c r="K36" s="28"/>
      <c r="L36" s="28"/>
    </row>
    <row r="37" spans="4:12" x14ac:dyDescent="0.25">
      <c r="D37" s="28"/>
      <c r="E37" s="28"/>
      <c r="F37" s="28"/>
      <c r="G37" s="28"/>
      <c r="H37" s="28"/>
      <c r="I37" s="28"/>
      <c r="J37" s="28"/>
      <c r="K37" s="28"/>
      <c r="L37" s="28"/>
    </row>
    <row r="38" spans="4:12" x14ac:dyDescent="0.25">
      <c r="J38" s="28"/>
      <c r="K38" s="28"/>
      <c r="L38" s="28"/>
    </row>
  </sheetData>
  <mergeCells count="7">
    <mergeCell ref="M2:O3"/>
    <mergeCell ref="A2:A4"/>
    <mergeCell ref="B2:B4"/>
    <mergeCell ref="C2:C4"/>
    <mergeCell ref="D2:F3"/>
    <mergeCell ref="G2:I3"/>
    <mergeCell ref="J2:L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</vt:lpstr>
      <vt:lpstr>Февраль</vt:lpstr>
      <vt:lpstr>Март</vt:lpstr>
      <vt:lpstr>1 квартал (1;0)</vt:lpstr>
      <vt:lpstr>1 квартал (1)</vt:lpstr>
      <vt:lpstr>'1 квартал (1)'!Область_печати</vt:lpstr>
      <vt:lpstr>'1 квартал (1;0)'!Область_печати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>ОАО "ЛОЭСК"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Андрей Валерьевич</dc:creator>
  <cp:lastModifiedBy>Смирнов Андрей Валерьевич</cp:lastModifiedBy>
  <cp:lastPrinted>2016-07-25T12:22:46Z</cp:lastPrinted>
  <dcterms:created xsi:type="dcterms:W3CDTF">2016-04-29T12:50:31Z</dcterms:created>
  <dcterms:modified xsi:type="dcterms:W3CDTF">2020-04-17T09:13:42Z</dcterms:modified>
</cp:coreProperties>
</file>